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MFN-Reg\Internet\03 Händler\02 Gas\03 Energiedatenmanagement\06 Verfahrensspezifische Parameter\"/>
    </mc:Choice>
  </mc:AlternateContent>
  <xr:revisionPtr revIDLastSave="0" documentId="13_ncr:1_{5D3A2D93-64C1-4DA6-BDA6-3644FB107411}" xr6:coauthVersionLast="47" xr6:coauthVersionMax="47" xr10:uidLastSave="{00000000-0000-0000-0000-000000000000}"/>
  <bookViews>
    <workbookView xWindow="2868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L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6" i="7" s="1"/>
  <c r="H21" i="4"/>
  <c r="V26" i="7" s="1"/>
  <c r="G21" i="4"/>
  <c r="U26" i="7" s="1"/>
  <c r="F21" i="4"/>
  <c r="T26" i="7" s="1"/>
  <c r="E21" i="4"/>
  <c r="S26" i="7" s="1"/>
  <c r="D21" i="4"/>
  <c r="R26" i="7" s="1"/>
  <c r="X26" i="7" s="1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6" i="7" l="1"/>
  <c r="L26" i="7"/>
  <c r="H26" i="7"/>
  <c r="N25" i="7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O26" i="7"/>
  <c r="K26" i="7"/>
  <c r="F26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N26" i="7"/>
  <c r="J26" i="7"/>
  <c r="P25" i="7"/>
  <c r="L25" i="7"/>
  <c r="H25" i="7"/>
  <c r="N24" i="7"/>
  <c r="J24" i="7"/>
  <c r="P23" i="7"/>
  <c r="L23" i="7"/>
  <c r="M26" i="7"/>
  <c r="F25" i="7"/>
  <c r="K23" i="7"/>
  <c r="M22" i="7"/>
  <c r="O21" i="7"/>
  <c r="F21" i="7"/>
  <c r="I20" i="7"/>
  <c r="K19" i="7"/>
  <c r="M18" i="7"/>
  <c r="O17" i="7"/>
  <c r="F17" i="7"/>
  <c r="I16" i="7"/>
  <c r="K15" i="7"/>
  <c r="M14" i="7"/>
  <c r="O13" i="7"/>
  <c r="F13" i="7"/>
  <c r="I12" i="7"/>
  <c r="I24" i="7"/>
  <c r="I22" i="7"/>
  <c r="M20" i="7"/>
  <c r="F19" i="7"/>
  <c r="K17" i="7"/>
  <c r="O15" i="7"/>
  <c r="I14" i="7"/>
  <c r="M12" i="7"/>
  <c r="O23" i="7"/>
  <c r="P21" i="7"/>
  <c r="J20" i="7"/>
  <c r="N18" i="7"/>
  <c r="H17" i="7"/>
  <c r="L15" i="7"/>
  <c r="P13" i="7"/>
  <c r="J12" i="7"/>
  <c r="I26" i="7"/>
  <c r="M24" i="7"/>
  <c r="H23" i="7"/>
  <c r="J22" i="7"/>
  <c r="L21" i="7"/>
  <c r="N20" i="7"/>
  <c r="P19" i="7"/>
  <c r="H19" i="7"/>
  <c r="J18" i="7"/>
  <c r="L17" i="7"/>
  <c r="N16" i="7"/>
  <c r="P15" i="7"/>
  <c r="H15" i="7"/>
  <c r="J14" i="7"/>
  <c r="L13" i="7"/>
  <c r="N12" i="7"/>
  <c r="O25" i="7"/>
  <c r="F23" i="7"/>
  <c r="K21" i="7"/>
  <c r="O19" i="7"/>
  <c r="I18" i="7"/>
  <c r="M16" i="7"/>
  <c r="F15" i="7"/>
  <c r="K13" i="7"/>
  <c r="K25" i="7"/>
  <c r="N22" i="7"/>
  <c r="H21" i="7"/>
  <c r="L19" i="7"/>
  <c r="P17" i="7"/>
  <c r="J16" i="7"/>
  <c r="N14" i="7"/>
  <c r="H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<sst xmlns="http://schemas.openxmlformats.org/spreadsheetml/2006/main" count="1372" uniqueCount="678">
  <si>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</si>
  <si>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</si>
  <si>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</si>
  <si>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</si>
  <si>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</si>
  <si>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</si>
  <si>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</si>
  <si>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</si>
  <si>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</si>
  <si>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</si>
  <si>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</si>
  <si>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</si>
  <si>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</si>
  <si>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</si>
  <si>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</si>
  <si>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</si>
  <si>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</si>
  <si>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</si>
  <si>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</si>
  <si>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</si>
  <si>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</si>
  <si>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</si>
  <si>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</si>
  <si>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</si>
  <si>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</si>
  <si>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</si>
  <si>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</si>
  <si>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</si>
  <si>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</si>
  <si>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</si>
  <si>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</si>
  <si>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</si>
  <si>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</si>
  <si>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</si>
  <si>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</si>
  <si>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</si>
  <si>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</si>
  <si>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</si>
  <si>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</si>
  <si>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</si>
  <si>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</si>
  <si>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</si>
  <si>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</si>
  <si>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</si>
  <si>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</si>
  <si>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</si>
  <si>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</si>
  <si>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</si>
  <si>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</si>
  <si>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</si>
  <si>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</si>
  <si>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</si>
  <si>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</si>
  <si>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</si>
  <si>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</si>
  <si>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</si>
  <si>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</si>
  <si>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</si>
  <si>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</si>
  <si>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</si>
  <si>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</si>
  <si>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</si>
  <si>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</si>
  <si>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</si>
  <si>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</si>
  <si>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</si>
  <si>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</si>
  <si>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</si>
  <si>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</si>
  <si>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</si>
  <si>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</si>
  <si>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</si>
  <si>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</si>
  <si>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</si>
  <si>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</si>
  <si>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</si>
  <si>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</si>
  <si>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</si>
  <si>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</si>
  <si>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</si>
  <si>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</si>
  <si>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</si>
  <si>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</si>
  <si>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</si>
  <si>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</si>
  <si>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</si>
  <si>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</si>
  <si>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</si>
  <si>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</si>
  <si>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</si>
  <si>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</si>
  <si>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</si>
  <si>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</si>
  <si>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</si>
  <si>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</si>
  <si>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</si>
  <si>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</si>
  <si>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</si>
  <si>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</si>
  <si>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</si>
  <si>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</si>
  <si>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</si>
  <si>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</si>
  <si>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</si>
  <si>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</si>
  <si>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</si>
  <si>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</si>
  <si>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</si>
  <si>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</si>
  <si>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</si>
  <si>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</si>
  <si>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</si>
  <si>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</si>
  <si>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</si>
  <si>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</si>
  <si>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</si>
  <si>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</si>
  <si>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</si>
  <si>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</si>
  <si>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</si>
  <si>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</si>
  <si>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</si>
  <si>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</si>
  <si>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</si>
  <si>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</si>
  <si>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</si>
  <si>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</si>
  <si>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</si>
  <si>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</si>
  <si>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</si>
  <si>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</si>
  <si>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</si>
  <si>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</si>
  <si>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</si>
  <si>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</si>
  <si>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</si>
  <si>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</si>
  <si>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</si>
  <si>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</si>
  <si>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</si>
  <si>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</si>
  <si>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</si>
  <si>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</si>
  <si>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</si>
  <si>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</si>
  <si>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</si>
  <si>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</si>
  <si>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</si>
  <si>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</si>
  <si>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</si>
  <si>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</si>
  <si>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</si>
  <si>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</si>
  <si>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</si>
  <si>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</si>
  <si>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</si>
  <si>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</si>
  <si>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</si>
  <si>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</si>
  <si>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</si>
  <si>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</si>
  <si>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</si>
  <si>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</si>
  <si>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</si>
  <si>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</si>
  <si>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</si>
  <si>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</si>
  <si>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</si>
  <si>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</si>
  <si>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</si>
  <si>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</si>
  <si>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</si>
  <si>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</si>
  <si>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</si>
  <si>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</si>
  <si>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</si>
  <si>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</si>
  <si>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</si>
  <si>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</si>
  <si>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</si>
  <si>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</si>
  <si>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</si>
  <si>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</si>
  <si>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</si>
  <si>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</si>
  <si>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</si>
  <si>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</si>
  <si>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</si>
  <si>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</si>
  <si>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</si>
  <si>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</si>
  <si>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</si>
  <si>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</si>
  <si>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</si>
  <si>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</si>
  <si>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</si>
  <si>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</si>
  <si>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</si>
  <si>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</si>
  <si>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</si>
  <si>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</si>
  <si>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</si>
  <si>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</si>
  <si>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</si>
  <si>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</si>
  <si>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</si>
  <si>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</si>
  <si>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</si>
  <si>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</si>
  <si>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</si>
  <si>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</si>
  <si>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</si>
  <si>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</si>
  <si>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</si>
  <si>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</si>
  <si>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</si>
  <si>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</si>
  <si>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</si>
  <si>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</si>
  <si>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</si>
  <si>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</si>
  <si>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</si>
  <si>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</si>
  <si>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</si>
  <si>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</si>
  <si>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</si>
  <si>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</si>
  <si>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</si>
  <si>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</si>
  <si>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</si>
  <si>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</si>
  <si>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</si>
  <si>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</si>
  <si>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</si>
  <si>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</si>
  <si>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</si>
  <si>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</si>
  <si>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</si>
  <si>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</si>
  <si>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</si>
  <si>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</si>
  <si>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</si>
  <si>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</si>
  <si>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</si>
  <si>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</si>
  <si>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</si>
  <si>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</si>
  <si>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</si>
  <si>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</si>
  <si>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</si>
  <si>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</si>
  <si>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</si>
  <si>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</si>
  <si>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</si>
  <si>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</si>
  <si>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</si>
  <si>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</si>
  <si>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</si>
  <si>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</si>
  <si>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</si>
  <si>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</si>
  <si>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</si>
  <si>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</si>
  <si>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</si>
  <si>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</si>
  <si>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</si>
  <si>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</si>
  <si>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</si>
  <si>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</si>
  <si>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</si>
  <si>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</si>
  <si>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</si>
  <si>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</si>
  <si>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</si>
  <si>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</si>
  <si>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</si>
  <si>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</si>
  <si>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</si>
  <si>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</si>
  <si>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</si>
  <si>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</si>
  <si>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</si>
  <si>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</si>
  <si>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</si>
  <si>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</si>
  <si>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</si>
  <si>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</si>
  <si>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</si>
  <si>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</si>
  <si>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</si>
  <si>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</si>
  <si>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</si>
  <si>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</si>
  <si>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</si>
  <si>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</si>
  <si>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</si>
  <si>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</si>
  <si>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</si>
  <si>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</si>
  <si>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</si>
  <si>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</si>
  <si>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</si>
  <si>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</si>
  <si>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</si>
  <si>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</si>
  <si>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</si>
  <si>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</si>
  <si>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</si>
  <si>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</si>
  <si>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</si>
  <si>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</si>
  <si>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</si>
  <si>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</si>
  <si>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</si>
  <si>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</si>
  <si>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</si>
  <si>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</si>
  <si>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</si>
  <si>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</si>
  <si>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</si>
  <si>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</si>
  <si>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</si>
  <si>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</si>
  <si>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</si>
  <si>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</si>
  <si>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</si>
  <si>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</si>
  <si>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</si>
  <si>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</si>
  <si>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</si>
  <si>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</si>
  <si>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</si>
  <si>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</si>
  <si>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</si>
  <si>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</si>
  <si>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</si>
  <si>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</si>
  <si>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</si>
  <si>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</si>
  <si>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</si>
  <si>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</si>
  <si>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</si>
  <si>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</si>
  <si>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</si>
  <si>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</si>
  <si>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</si>
  <si>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</si>
  <si>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</si>
  <si>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</si>
  <si>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</si>
  <si>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</si>
  <si>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</si>
  <si>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</si>
  <si>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</si>
  <si>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</si>
  <si>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</si>
  <si>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</si>
  <si>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</si>
  <si>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</si>
  <si>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</si>
  <si>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</si>
  <si>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</si>
  <si>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</si>
  <si>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</si>
  <si>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</si>
  <si>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</si>
  <si>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</si>
  <si>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</si>
  <si>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</si>
  <si>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</si>
  <si>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</si>
  <si>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</si>
  <si>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</si>
  <si>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</si>
  <si>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</si>
  <si>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</si>
  <si>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</si>
  <si>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</si>
  <si>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</si>
  <si>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</si>
  <si>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</si>
  <si>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</si>
  <si>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</si>
  <si>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</si>
  <si>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</si>
  <si>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</si>
  <si>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</si>
  <si>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</si>
  <si>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</si>
  <si>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</si>
  <si>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</si>
  <si>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</si>
  <si>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</si>
  <si>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</si>
  <si>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</si>
  <si>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</si>
  <si>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</si>
  <si>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</si>
  <si>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</si>
  <si>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</si>
  <si>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</si>
  <si>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</si>
  <si>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</si>
  <si>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</si>
  <si>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</si>
  <si>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</si>
  <si>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</si>
  <si>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</si>
  <si>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</si>
  <si>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</si>
  <si>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</si>
  <si>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</si>
  <si>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</si>
  <si>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</si>
  <si>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</si>
  <si>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</si>
  <si>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</si>
  <si>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</si>
  <si>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</si>
  <si>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</si>
  <si>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</si>
  <si>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</si>
  <si>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</si>
  <si>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</si>
  <si>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</si>
  <si>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</si>
  <si>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</si>
  <si>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</si>
  <si>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</si>
  <si>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</si>
  <si>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</si>
  <si>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</si>
  <si>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</si>
  <si>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</si>
  <si>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</si>
  <si>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</si>
  <si>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</si>
  <si>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</si>
  <si>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</si>
  <si>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</si>
  <si>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</si>
  <si>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</si>
  <si>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</si>
  <si>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</si>
  <si>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</si>
  <si>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</si>
  <si>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</si>
  <si>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</si>
  <si>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</si>
  <si>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</si>
  <si>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</si>
  <si>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</si>
  <si>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</si>
  <si>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</si>
  <si>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</si>
  <si>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</si>
  <si>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</si>
  <si>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</si>
  <si>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</si>
  <si>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</si>
  <si>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</si>
  <si>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</si>
  <si>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</si>
  <si>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</si>
  <si>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</si>
  <si>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</si>
  <si>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</si>
  <si>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</si>
  <si>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</si>
  <si>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</si>
  <si>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</si>
  <si>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</si>
  <si>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</si>
  <si>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</si>
  <si>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</si>
  <si>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</si>
  <si>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</si>
  <si>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</si>
  <si>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</si>
  <si>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</si>
  <si>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</si>
  <si>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</si>
  <si>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</si>
  <si>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</si>
  <si>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</si>
  <si>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</si>
  <si>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</si>
  <si>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</si>
  <si>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</si>
  <si>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</si>
  <si>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</si>
  <si>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</si>
  <si>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</si>
  <si>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</si>
  <si>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</si>
  <si>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</si>
  <si>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</si>
  <si>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</si>
  <si>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</si>
  <si>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</si>
  <si>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</si>
  <si>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</si>
  <si>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</si>
  <si>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</si>
  <si>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</si>
  <si>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</si>
  <si>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</si>
  <si>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</si>
  <si>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</si>
  <si>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</si>
  <si>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</si>
  <si>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</si>
  <si>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</si>
  <si>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</si>
  <si>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</si>
  <si>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</si>
  <si>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</si>
  <si>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</si>
  <si>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</si>
  <si>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</si>
  <si>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</si>
  <si>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</si>
  <si>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</si>
  <si>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</si>
  <si>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</si>
  <si>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</si>
  <si>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</si>
  <si>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</si>
  <si>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</si>
  <si>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</si>
  <si>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</si>
  <si>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</si>
  <si>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</si>
  <si>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</si>
  <si>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</si>
  <si>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</si>
  <si>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</si>
  <si>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</si>
  <si>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</si>
  <si>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</si>
  <si>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</si>
  <si>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</si>
  <si>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</si>
  <si>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</si>
  <si>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</si>
  <si>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</si>
  <si>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</si>
  <si>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</si>
  <si>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</si>
  <si>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</si>
  <si>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</si>
  <si>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</si>
  <si>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</si>
  <si>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</si>
  <si>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</si>
  <si>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</si>
  <si>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</si>
  <si>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</si>
  <si>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</si>
  <si>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</si>
  <si>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</si>
  <si>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</si>
  <si>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</si>
  <si>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</si>
  <si>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</si>
  <si>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</si>
  <si>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</si>
  <si>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</si>
  <si>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</si>
  <si>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</si>
  <si>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</si>
  <si>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</si>
  <si>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</si>
  <si>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</si>
  <si>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</si>
  <si>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</si>
  <si>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</si>
  <si>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</si>
  <si>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</si>
  <si>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</si>
  <si>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</si>
  <si>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</si>
  <si>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</si>
  <si>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</si>
  <si>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</si>
  <si>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</si>
  <si>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</si>
  <si>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</si>
  <si>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</si>
  <si>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</si>
  <si>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</si>
  <si>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</si>
  <si>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</si>
  <si>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</si>
  <si>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</si>
  <si>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</si>
  <si>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</si>
  <si>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</si>
  <si>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</si>
  <si>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</si>
  <si>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</si>
  <si>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</si>
  <si>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</si>
  <si>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</si>
  <si>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</si>
  <si>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</si>
  <si>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</si>
  <si>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</si>
  <si>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</si>
  <si>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</si>
  <si>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</si>
  <si>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</si>
  <si>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</si>
  <si>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</si>
  <si>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</si>
  <si>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</si>
  <si>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</si>
  <si>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</si>
  <si>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</si>
  <si>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</si>
  <si>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</si>
  <si>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</si>
  <si>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</si>
  <si>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</si>
  <si>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</si>
  <si>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</si>
  <si>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</si>
  <si>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</si>
  <si>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</si>
  <si>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</si>
  <si>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</si>
  <si>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</si>
  <si>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</si>
  <si>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</si>
  <si>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</si>
  <si>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</si>
  <si>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</si>
  <si>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</si>
  <si>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</si>
  <si>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</si>
  <si>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</si>
  <si>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</si>
  <si>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</si>
  <si>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</si>
  <si>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</si>
  <si>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</si>
  <si>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</si>
  <si>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</si>
  <si>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</si>
  <si>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</si>
  <si>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</si>
  <si>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</si>
  <si>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</si>
  <si>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</si>
  <si>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</si>
  <si>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</si>
  <si>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Mainfranken Netze GmbH</t>
  </si>
  <si>
    <t>9870095700001</t>
  </si>
  <si>
    <t>Haugerring 6</t>
  </si>
  <si>
    <t>D-97070</t>
  </si>
  <si>
    <t>Würzburg</t>
  </si>
  <si>
    <t>0931/361225</t>
  </si>
  <si>
    <t>NCHN007009570000</t>
  </si>
  <si>
    <t>Wetterstation Würzburg</t>
  </si>
  <si>
    <t>Tobias Brenner</t>
  </si>
  <si>
    <t>DE_GMK04</t>
  </si>
  <si>
    <t>DE_GHA04</t>
  </si>
  <si>
    <t>DE_GKO04</t>
  </si>
  <si>
    <t>DE_GBD04</t>
  </si>
  <si>
    <t>DE_GGA04</t>
  </si>
  <si>
    <t>DE_GBH04</t>
  </si>
  <si>
    <t>DE_GWA04</t>
  </si>
  <si>
    <t>DE_GHD04</t>
  </si>
  <si>
    <t>DE_GGB04</t>
  </si>
  <si>
    <t>DE_GPD04</t>
  </si>
  <si>
    <t>DE_GBA04</t>
  </si>
  <si>
    <t>DE_GMF04</t>
  </si>
  <si>
    <t>tobias.brenner@mfn.de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</si>
</sst>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6000000}"/>
    <cellStyle name="Eingabe 2 2" xfId="129" xr:uid="{00000000-0005-0000-0000-000047000000}"/>
    <cellStyle name="Ergebnis 2" xfId="60" xr:uid="{00000000-0005-0000-0000-000048000000}"/>
    <cellStyle name="Ergebnis 2 2" xfId="136" xr:uid="{00000000-0005-0000-0000-000049000000}"/>
    <cellStyle name="Erklärender Text 2" xfId="61" xr:uid="{00000000-0005-0000-0000-00004A000000}"/>
    <cellStyle name="Erklärender Text 2 2" xfId="135" xr:uid="{00000000-0005-0000-0000-00004B000000}"/>
    <cellStyle name="Euro" xfId="62" xr:uid="{00000000-0005-0000-0000-00004C000000}"/>
    <cellStyle name="Euro 2" xfId="111" xr:uid="{00000000-0005-0000-0000-00004D000000}"/>
    <cellStyle name="Fest" xfId="63" xr:uid="{00000000-0005-0000-0000-00004E000000}"/>
    <cellStyle name="Gut 2" xfId="64" xr:uid="{00000000-0005-0000-0000-00004F000000}"/>
    <cellStyle name="Gut 2 2" xfId="126" xr:uid="{00000000-0005-0000-0000-000050000000}"/>
    <cellStyle name="Helv 08" xfId="65" xr:uid="{00000000-0005-0000-0000-000051000000}"/>
    <cellStyle name="Helv 12 fett" xfId="66" xr:uid="{00000000-0005-0000-0000-000052000000}"/>
    <cellStyle name="Helv 14 fett" xfId="67" xr:uid="{00000000-0005-0000-0000-000053000000}"/>
    <cellStyle name="Helv 18 fett" xfId="68" xr:uid="{00000000-0005-0000-0000-000054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5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topLeftCell="A17" zoomScale="80" zoomScaleNormal="80" workbookViewId="0">
      <selection activeCell="D22" sqref="D2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649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648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9" t="s">
        <v>657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263</v>
      </c>
      <c r="D15" s="340" t="s">
        <v>659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265</v>
      </c>
      <c r="D19" s="41" t="s">
        <v>664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266</v>
      </c>
      <c r="D21" s="43" t="s">
        <v>677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4" t="s">
        <v>499</v>
      </c>
      <c r="D28" s="47" t="str">
        <f>IF(D27&lt;&gt;C28,VLOOKUP(D27,$C$29:$D$48,2,FALSE),C28)</f>
        <v>Würzburg</v>
      </c>
      <c r="E28" s="38"/>
      <c r="F28" s="11"/>
      <c r="G28" s="2"/>
    </row>
    <row r="29" spans="1:15">
      <c r="B29" s="15"/>
      <c r="C29" s="22" t="s">
        <v>395</v>
      </c>
      <c r="D29" s="44" t="s">
        <v>660</v>
      </c>
      <c r="E29" s="40"/>
      <c r="F29" s="11"/>
      <c r="G29" s="2"/>
    </row>
    <row r="30" spans="1:15">
      <c r="B30" s="15"/>
      <c r="C30" s="22" t="s">
        <v>396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431</v>
      </c>
      <c r="D38" s="45"/>
      <c r="E38" s="40"/>
      <c r="F38" s="46"/>
      <c r="G38" s="2"/>
    </row>
    <row r="39" spans="2:7">
      <c r="B39" s="15"/>
      <c r="C39" s="22" t="s">
        <v>432</v>
      </c>
      <c r="D39" s="45"/>
      <c r="E39" s="40"/>
      <c r="F39" s="46"/>
      <c r="G39" s="2"/>
    </row>
    <row r="40" spans="2:7">
      <c r="B40" s="15"/>
      <c r="C40" s="22" t="s">
        <v>433</v>
      </c>
      <c r="D40" s="45"/>
      <c r="E40" s="40"/>
      <c r="F40" s="46"/>
      <c r="G40" s="2"/>
    </row>
    <row r="41" spans="2:7">
      <c r="B41" s="15"/>
      <c r="C41" s="22" t="s">
        <v>434</v>
      </c>
      <c r="D41" s="45"/>
      <c r="E41" s="40"/>
      <c r="F41" s="46"/>
      <c r="G41" s="2"/>
    </row>
    <row r="42" spans="2:7">
      <c r="B42" s="15"/>
      <c r="C42" s="22" t="s">
        <v>435</v>
      </c>
      <c r="D42" s="45"/>
      <c r="E42" s="40"/>
      <c r="F42" s="46"/>
      <c r="G42" s="2"/>
    </row>
    <row r="43" spans="2:7">
      <c r="B43" s="15"/>
      <c r="C43" s="22" t="s">
        <v>436</v>
      </c>
      <c r="D43" s="45"/>
      <c r="E43" s="40"/>
      <c r="F43" s="46"/>
      <c r="G43" s="2"/>
    </row>
    <row r="44" spans="2:7">
      <c r="B44" s="15"/>
      <c r="C44" s="22" t="s">
        <v>437</v>
      </c>
      <c r="D44" s="45"/>
      <c r="E44" s="40"/>
      <c r="F44" s="46"/>
      <c r="G44" s="2"/>
    </row>
    <row r="45" spans="2:7">
      <c r="B45" s="15"/>
      <c r="C45" s="22" t="s">
        <v>438</v>
      </c>
      <c r="D45" s="45"/>
      <c r="E45" s="40"/>
      <c r="F45" s="46"/>
      <c r="G45" s="2"/>
    </row>
    <row r="46" spans="2:7">
      <c r="B46" s="15"/>
      <c r="C46" s="22" t="s">
        <v>439</v>
      </c>
      <c r="D46" s="45"/>
      <c r="E46" s="40"/>
      <c r="F46" s="46"/>
    </row>
    <row r="47" spans="2:7">
      <c r="B47" s="15"/>
      <c r="C47" s="22" t="s">
        <v>440</v>
      </c>
      <c r="D47" s="45"/>
      <c r="E47" s="40"/>
      <c r="F47" s="46"/>
    </row>
    <row r="48" spans="2:7">
      <c r="B48" s="15"/>
      <c r="C48" s="22" t="s">
        <v>441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C30" sqref="C30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445</v>
      </c>
      <c r="D5" s="57" t="str">
        <f>Netzbetreiber!$D$9</f>
        <v>Mainfranken Netze GmbH</v>
      </c>
      <c r="H5" s="66"/>
      <c r="I5" s="66"/>
      <c r="J5" s="66"/>
      <c r="K5" s="66"/>
    </row>
    <row r="6" spans="2:15" ht="15" customHeight="1">
      <c r="B6" s="22"/>
      <c r="C6" s="60" t="s">
        <v>444</v>
      </c>
      <c r="D6" s="57" t="str">
        <f>Netzbetreiber!D28</f>
        <v>Würzburg</v>
      </c>
      <c r="E6" s="15"/>
      <c r="H6" s="66"/>
      <c r="I6" s="66"/>
      <c r="J6" s="66"/>
      <c r="K6" s="66"/>
    </row>
    <row r="7" spans="2:15" ht="15" customHeight="1">
      <c r="B7" s="22"/>
      <c r="C7" s="59" t="s">
        <v>486</v>
      </c>
      <c r="D7" s="326" t="str">
        <f>Netzbetreiber!$D$11</f>
        <v>9870095700001</v>
      </c>
      <c r="E7" s="15"/>
      <c r="H7" s="66"/>
      <c r="I7" s="66"/>
      <c r="J7" s="66"/>
      <c r="K7" s="66"/>
    </row>
    <row r="8" spans="2:15" ht="15" customHeight="1">
      <c r="B8" s="22"/>
      <c r="C8" s="55" t="s">
        <v>133</v>
      </c>
      <c r="D8" s="49">
        <f>Netzbetreiber!$D$6</f>
        <v>42278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2"/>
      <c r="G9" s="263"/>
      <c r="H9" s="264"/>
      <c r="I9" s="264"/>
      <c r="J9" s="264"/>
      <c r="K9" s="264"/>
      <c r="L9" s="263"/>
      <c r="M9" s="263"/>
      <c r="N9" s="263"/>
      <c r="O9" s="263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69" t="s">
        <v>256</v>
      </c>
      <c r="I11" s="269" t="s">
        <v>259</v>
      </c>
      <c r="J11" s="269" t="s">
        <v>260</v>
      </c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69" t="s">
        <v>611</v>
      </c>
      <c r="I13" s="269" t="s">
        <v>612</v>
      </c>
      <c r="J13" s="66"/>
      <c r="K13" s="66"/>
    </row>
    <row r="14" spans="2:15" ht="15" customHeight="1">
      <c r="B14" s="22"/>
      <c r="C14" s="5"/>
      <c r="D14" s="29"/>
      <c r="E14" s="15"/>
      <c r="H14" s="66"/>
      <c r="I14" s="66"/>
      <c r="J14" s="66"/>
      <c r="K14" s="66"/>
    </row>
    <row r="15" spans="2:15" ht="15" customHeight="1">
      <c r="B15" s="7" t="s">
        <v>83</v>
      </c>
      <c r="C15" s="5" t="s">
        <v>430</v>
      </c>
      <c r="D15" s="42" t="s">
        <v>662</v>
      </c>
      <c r="E15" s="15"/>
      <c r="H15" s="66"/>
      <c r="I15" s="66"/>
      <c r="J15" s="66"/>
      <c r="K15" s="66"/>
    </row>
    <row r="16" spans="2:15" ht="15" customHeight="1">
      <c r="B16" s="23"/>
      <c r="C16" s="5" t="s">
        <v>429</v>
      </c>
      <c r="D16" s="42" t="s">
        <v>428</v>
      </c>
      <c r="E16" s="15"/>
      <c r="H16" s="265"/>
      <c r="I16" s="265"/>
      <c r="J16" s="265"/>
      <c r="K16" s="265"/>
      <c r="L16" s="266"/>
    </row>
    <row r="17" spans="2:16" ht="15" customHeight="1">
      <c r="B17" s="22"/>
      <c r="C17" s="5"/>
      <c r="D17" s="29"/>
      <c r="E17" s="15"/>
      <c r="H17" s="265"/>
      <c r="I17" s="265"/>
      <c r="J17" s="265"/>
      <c r="K17" s="265"/>
      <c r="L17" s="266"/>
    </row>
    <row r="18" spans="2:16" ht="15" customHeight="1">
      <c r="B18" s="7" t="s">
        <v>84</v>
      </c>
      <c r="C18" s="31" t="s">
        <v>368</v>
      </c>
      <c r="D18" s="48" t="s">
        <v>257</v>
      </c>
      <c r="E18" s="15"/>
      <c r="H18" s="267" t="s">
        <v>257</v>
      </c>
      <c r="I18" s="267" t="s">
        <v>135</v>
      </c>
      <c r="J18" s="265"/>
      <c r="K18" s="265"/>
      <c r="L18" s="266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8" t="s">
        <v>570</v>
      </c>
      <c r="I19" s="268" t="s">
        <v>487</v>
      </c>
      <c r="J19" s="265"/>
      <c r="K19" s="265"/>
      <c r="L19" s="266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8" t="s">
        <v>488</v>
      </c>
      <c r="I20" s="268" t="s">
        <v>489</v>
      </c>
      <c r="J20" s="265"/>
      <c r="K20" s="265"/>
      <c r="L20" s="266"/>
    </row>
    <row r="21" spans="2:16" ht="15" customHeight="1">
      <c r="B21" s="22"/>
      <c r="C21" s="32"/>
      <c r="D21" s="16"/>
      <c r="E21" s="15"/>
      <c r="H21" s="268"/>
      <c r="I21" s="268"/>
      <c r="J21" s="265"/>
      <c r="K21" s="265"/>
      <c r="L21" s="266"/>
    </row>
    <row r="22" spans="2:16" ht="15" customHeight="1">
      <c r="B22" s="7" t="s">
        <v>85</v>
      </c>
      <c r="C22" s="8" t="s">
        <v>608</v>
      </c>
      <c r="D22" s="48" t="s">
        <v>604</v>
      </c>
      <c r="E22" s="15"/>
      <c r="H22" s="265" t="s">
        <v>604</v>
      </c>
      <c r="I22" s="265" t="s">
        <v>605</v>
      </c>
      <c r="J22" s="265"/>
      <c r="K22" s="8"/>
      <c r="L22" s="266"/>
    </row>
    <row r="23" spans="2:16" ht="15" customHeight="1">
      <c r="B23" s="7"/>
      <c r="C23" s="8" t="str">
        <f>HLOOKUP(D22,H22:I23,2,0)</f>
        <v>nach TU-München Verfahren</v>
      </c>
      <c r="D23" s="48" t="s">
        <v>606</v>
      </c>
      <c r="E23" s="15"/>
      <c r="H23" s="265" t="s">
        <v>607</v>
      </c>
      <c r="I23" s="8" t="s">
        <v>603</v>
      </c>
      <c r="J23" s="8"/>
      <c r="K23" s="8"/>
      <c r="L23" s="266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5" t="s">
        <v>606</v>
      </c>
      <c r="I24" s="265" t="s">
        <v>613</v>
      </c>
      <c r="J24" s="8"/>
      <c r="K24" s="8"/>
      <c r="L24" s="268" t="s">
        <v>614</v>
      </c>
      <c r="M24" s="268" t="s">
        <v>616</v>
      </c>
      <c r="N24" s="268" t="s">
        <v>615</v>
      </c>
      <c r="O24" s="8"/>
      <c r="P24" s="266"/>
    </row>
    <row r="25" spans="2:16" ht="15" customHeight="1">
      <c r="B25" s="22"/>
      <c r="C25" s="24"/>
      <c r="D25" s="15"/>
      <c r="E25" s="15"/>
      <c r="H25" s="265"/>
      <c r="I25" s="265"/>
      <c r="J25" s="265"/>
      <c r="K25" s="265"/>
      <c r="L25" s="266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7" t="s">
        <v>134</v>
      </c>
      <c r="I26" s="267" t="s">
        <v>136</v>
      </c>
      <c r="J26" s="265"/>
      <c r="K26" s="265"/>
      <c r="L26" s="266"/>
    </row>
    <row r="27" spans="2:16" ht="15" customHeight="1">
      <c r="B27" s="7"/>
      <c r="C27" s="6" t="s">
        <v>617</v>
      </c>
      <c r="D27" s="42" t="s">
        <v>618</v>
      </c>
      <c r="E27" s="15"/>
      <c r="H27" s="295" t="s">
        <v>618</v>
      </c>
      <c r="I27" s="267" t="s">
        <v>619</v>
      </c>
      <c r="J27" s="267" t="s">
        <v>620</v>
      </c>
      <c r="K27" s="265"/>
      <c r="L27" s="266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68" t="s">
        <v>621</v>
      </c>
      <c r="I28" s="268" t="s">
        <v>622</v>
      </c>
      <c r="J28" s="268" t="s">
        <v>623</v>
      </c>
      <c r="K28" s="265"/>
      <c r="L28" s="266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68" t="s">
        <v>624</v>
      </c>
      <c r="I29" s="268" t="s">
        <v>625</v>
      </c>
      <c r="J29" s="268" t="s">
        <v>626</v>
      </c>
      <c r="K29" s="265"/>
      <c r="L29" s="266"/>
    </row>
    <row r="30" spans="2:16" ht="15" customHeight="1">
      <c r="B30" s="22"/>
      <c r="C30" s="24"/>
      <c r="D30" s="15"/>
      <c r="E30" s="15"/>
      <c r="H30" s="265"/>
      <c r="I30" s="265"/>
      <c r="J30" s="265"/>
      <c r="K30" s="265"/>
      <c r="L30" s="266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7" t="s">
        <v>134</v>
      </c>
      <c r="I31" s="267" t="s">
        <v>136</v>
      </c>
      <c r="J31" s="265"/>
      <c r="K31" s="265"/>
      <c r="L31" s="266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8" t="s">
        <v>627</v>
      </c>
      <c r="I32" s="268" t="s">
        <v>628</v>
      </c>
      <c r="J32" s="265"/>
      <c r="K32" s="265"/>
      <c r="L32" s="266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8" t="s">
        <v>629</v>
      </c>
      <c r="I33" s="265" t="s">
        <v>624</v>
      </c>
      <c r="J33" s="265"/>
      <c r="K33" s="265"/>
      <c r="L33" s="266"/>
    </row>
    <row r="34" spans="2:39" ht="15" customHeight="1">
      <c r="B34" s="22"/>
      <c r="C34" s="24"/>
      <c r="D34" s="15"/>
      <c r="E34" s="15"/>
      <c r="H34" s="265"/>
      <c r="I34" s="265"/>
      <c r="J34" s="265"/>
      <c r="K34" s="265"/>
      <c r="L34" s="266"/>
    </row>
    <row r="35" spans="2:39" ht="15" customHeight="1">
      <c r="B35" s="23" t="s">
        <v>544</v>
      </c>
      <c r="C35" s="24" t="s">
        <v>494</v>
      </c>
      <c r="D35" s="42">
        <v>15</v>
      </c>
      <c r="E35" s="15"/>
      <c r="H35" s="265"/>
      <c r="I35" s="265"/>
      <c r="J35" s="265"/>
      <c r="K35" s="265"/>
      <c r="L35" s="266"/>
    </row>
    <row r="36" spans="2:39" ht="15" customHeight="1">
      <c r="B36" s="22"/>
      <c r="C36" s="24"/>
      <c r="D36" s="15"/>
      <c r="E36" s="15"/>
      <c r="H36" s="265"/>
      <c r="I36" s="265"/>
      <c r="J36" s="265"/>
      <c r="K36" s="265"/>
      <c r="L36" s="266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5"/>
      <c r="J37" s="265"/>
      <c r="K37" s="265"/>
      <c r="L37" s="265"/>
      <c r="M37" s="266"/>
    </row>
    <row r="38" spans="2:39" customFormat="1" ht="15" customHeight="1">
      <c r="C38" s="8" t="s">
        <v>490</v>
      </c>
      <c r="F38" s="13"/>
      <c r="G38" s="13"/>
      <c r="H38" s="66"/>
      <c r="I38" s="66"/>
      <c r="J38" s="66"/>
      <c r="K38" s="6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6"/>
      <c r="I39" s="66"/>
      <c r="J39" s="66"/>
      <c r="K39" s="66"/>
    </row>
    <row r="40" spans="2:39" ht="15" customHeight="1">
      <c r="B40" s="7" t="s">
        <v>546</v>
      </c>
      <c r="C40" s="5" t="s">
        <v>366</v>
      </c>
      <c r="D40" s="36">
        <v>1000</v>
      </c>
      <c r="E40" s="15" t="s">
        <v>536</v>
      </c>
      <c r="H40" s="66"/>
      <c r="I40" s="66"/>
      <c r="J40" s="66"/>
      <c r="K40" s="66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59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4" t="s">
        <v>660</v>
      </c>
    </row>
    <row r="49" spans="3:4" ht="18" customHeight="1">
      <c r="C49" s="22" t="s">
        <v>582</v>
      </c>
      <c r="D49" s="44"/>
    </row>
    <row r="50" spans="3:4" ht="18" customHeight="1">
      <c r="C50" s="22" t="s">
        <v>583</v>
      </c>
      <c r="D50" s="44"/>
    </row>
    <row r="51" spans="3:4" ht="18" customHeight="1">
      <c r="C51" s="22" t="s">
        <v>584</v>
      </c>
      <c r="D51" s="44"/>
    </row>
    <row r="52" spans="3:4" ht="18" customHeight="1">
      <c r="C52" s="22" t="s">
        <v>585</v>
      </c>
      <c r="D52" s="44"/>
    </row>
    <row r="53" spans="3:4" ht="18" customHeight="1">
      <c r="C53" s="22" t="s">
        <v>586</v>
      </c>
      <c r="D53" s="44"/>
    </row>
    <row r="54" spans="3:4" ht="18" customHeight="1">
      <c r="C54" s="22" t="s">
        <v>587</v>
      </c>
      <c r="D54" s="44"/>
    </row>
    <row r="55" spans="3:4" ht="18" customHeight="1">
      <c r="C55" s="22" t="s">
        <v>588</v>
      </c>
      <c r="D55" s="44"/>
    </row>
    <row r="56" spans="3:4" ht="18" customHeight="1">
      <c r="C56" s="22" t="s">
        <v>589</v>
      </c>
      <c r="D56" s="44"/>
    </row>
    <row r="57" spans="3:4" ht="18" customHeight="1">
      <c r="C57" s="22" t="s">
        <v>590</v>
      </c>
      <c r="D57" s="44"/>
    </row>
    <row r="58" spans="3:4" ht="18" customHeight="1">
      <c r="C58" s="22" t="s">
        <v>591</v>
      </c>
      <c r="D58" s="44"/>
    </row>
    <row r="59" spans="3:4" ht="18" customHeight="1">
      <c r="C59" s="22" t="s">
        <v>592</v>
      </c>
      <c r="D59" s="44"/>
    </row>
    <row r="60" spans="3:4" ht="18" customHeight="1">
      <c r="C60" s="22" t="s">
        <v>593</v>
      </c>
      <c r="D60" s="44"/>
    </row>
    <row r="61" spans="3:4" ht="18" customHeight="1">
      <c r="C61" s="22" t="s">
        <v>594</v>
      </c>
      <c r="D61" s="44"/>
    </row>
    <row r="62" spans="3:4" ht="18" customHeight="1">
      <c r="C62" s="22" t="s">
        <v>595</v>
      </c>
      <c r="D62" s="44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22" zoomScale="70" zoomScaleNormal="70" workbookViewId="0">
      <selection activeCell="C30" sqref="C30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8" t="s">
        <v>539</v>
      </c>
    </row>
    <row r="3" spans="2:56" ht="15" customHeight="1">
      <c r="B3" s="168"/>
    </row>
    <row r="4" spans="2:56">
      <c r="B4" s="128"/>
      <c r="C4" s="55" t="s">
        <v>445</v>
      </c>
      <c r="D4" s="56"/>
      <c r="E4" s="328" t="str">
        <f>Netzbetreiber!D9</f>
        <v>Mainfranken Netze GmbH</v>
      </c>
      <c r="F4" s="328"/>
      <c r="G4" s="328"/>
      <c r="M4" s="128"/>
      <c r="N4" s="128"/>
      <c r="O4" s="128"/>
    </row>
    <row r="5" spans="2:56">
      <c r="B5" s="128"/>
      <c r="C5" s="55" t="s">
        <v>444</v>
      </c>
      <c r="D5" s="56"/>
      <c r="E5" s="57" t="str">
        <f>Netzbetreiber!D28</f>
        <v>Würzburg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486</v>
      </c>
      <c r="D6" s="56"/>
      <c r="E6" s="327" t="str">
        <f>Netzbetreiber!D11</f>
        <v>9870095700001</v>
      </c>
      <c r="F6" s="327"/>
      <c r="G6" s="327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Netzbetreiber!D6</f>
        <v>42278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496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518</v>
      </c>
      <c r="D9" s="128"/>
      <c r="E9" s="128"/>
      <c r="F9" s="152">
        <f>'SLP-Verfahren'!D46</f>
        <v>1</v>
      </c>
      <c r="H9" s="169" t="s">
        <v>596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580</v>
      </c>
      <c r="D10" s="128"/>
      <c r="E10" s="128"/>
      <c r="F10" s="48">
        <v>1</v>
      </c>
      <c r="G10" s="56"/>
      <c r="H10" s="169" t="s">
        <v>597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598</v>
      </c>
      <c r="D11" s="128"/>
      <c r="E11" s="128"/>
      <c r="F11" s="330" t="str">
        <f>INDEX('SLP-Verfahren'!D48:D62,'SLP-Temp-Gebiet #01'!F10)</f>
        <v>Würzburg</v>
      </c>
      <c r="G11" s="330"/>
      <c r="H11" s="287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3" t="s">
        <v>579</v>
      </c>
      <c r="D13" s="343"/>
      <c r="E13" s="343"/>
      <c r="F13" s="179" t="s">
        <v>543</v>
      </c>
      <c r="G13" s="128" t="s">
        <v>541</v>
      </c>
      <c r="H13" s="259" t="s">
        <v>558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4" t="s">
        <v>448</v>
      </c>
      <c r="D14" s="344"/>
      <c r="E14" s="88" t="s">
        <v>449</v>
      </c>
      <c r="F14" s="260" t="s">
        <v>85</v>
      </c>
      <c r="G14" s="261" t="s">
        <v>567</v>
      </c>
      <c r="H14" s="50">
        <v>0</v>
      </c>
      <c r="I14" s="56"/>
      <c r="J14" s="128"/>
      <c r="K14" s="128"/>
      <c r="L14" s="128"/>
      <c r="M14" s="128"/>
      <c r="N14" s="128"/>
      <c r="O14" s="329" t="s">
        <v>646</v>
      </c>
      <c r="R14" s="205" t="s">
        <v>559</v>
      </c>
      <c r="S14" s="205" t="s">
        <v>560</v>
      </c>
      <c r="T14" s="205" t="s">
        <v>561</v>
      </c>
      <c r="U14" s="205" t="s">
        <v>562</v>
      </c>
      <c r="V14" s="205" t="s">
        <v>542</v>
      </c>
      <c r="W14" s="205" t="s">
        <v>563</v>
      </c>
      <c r="X14" s="205" t="s">
        <v>564</v>
      </c>
      <c r="Y14" s="205" t="s">
        <v>565</v>
      </c>
      <c r="Z14" s="205" t="s">
        <v>566</v>
      </c>
      <c r="AA14" s="205" t="s">
        <v>567</v>
      </c>
      <c r="AB14" s="205" t="s">
        <v>568</v>
      </c>
      <c r="AC14" s="205" t="s">
        <v>569</v>
      </c>
    </row>
    <row r="15" spans="2:56" ht="19.5" customHeight="1">
      <c r="B15" s="128"/>
      <c r="C15" s="344" t="s">
        <v>387</v>
      </c>
      <c r="D15" s="344"/>
      <c r="E15" s="88" t="s">
        <v>449</v>
      </c>
      <c r="F15" s="260" t="s">
        <v>71</v>
      </c>
      <c r="G15" s="261" t="s">
        <v>561</v>
      </c>
      <c r="H15" s="50">
        <v>0</v>
      </c>
      <c r="I15" s="56"/>
      <c r="J15" s="128"/>
      <c r="K15" s="128"/>
      <c r="L15" s="128"/>
      <c r="M15" s="128"/>
      <c r="N15" s="128"/>
      <c r="O15" s="159"/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370</v>
      </c>
      <c r="AH15" s="258" t="s">
        <v>492</v>
      </c>
      <c r="AI15" s="258" t="s">
        <v>544</v>
      </c>
      <c r="AJ15" s="258" t="s">
        <v>545</v>
      </c>
      <c r="AK15" s="258" t="s">
        <v>546</v>
      </c>
      <c r="AL15" s="258" t="s">
        <v>547</v>
      </c>
      <c r="AM15" s="258" t="s">
        <v>548</v>
      </c>
      <c r="AN15" s="258" t="s">
        <v>549</v>
      </c>
      <c r="AO15" s="258" t="s">
        <v>550</v>
      </c>
      <c r="AP15" s="258" t="s">
        <v>551</v>
      </c>
      <c r="AQ15" s="258" t="s">
        <v>552</v>
      </c>
      <c r="AR15" s="258" t="s">
        <v>553</v>
      </c>
      <c r="AS15" s="258" t="s">
        <v>554</v>
      </c>
      <c r="AT15" s="258" t="s">
        <v>555</v>
      </c>
      <c r="AU15" s="258" t="s">
        <v>556</v>
      </c>
      <c r="AV15" s="258" t="s">
        <v>557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8"/>
      <c r="C16" s="170"/>
      <c r="D16" s="171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6"/>
      <c r="S16" s="206"/>
    </row>
    <row r="17" spans="2:28" ht="19.5" customHeight="1">
      <c r="B17" s="172" t="s">
        <v>513</v>
      </c>
      <c r="C17" s="173"/>
      <c r="D17" s="171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6"/>
      <c r="S17" s="206"/>
    </row>
    <row r="18" spans="2:28">
      <c r="B18" s="128"/>
      <c r="C18" s="55" t="s">
        <v>519</v>
      </c>
      <c r="D18" s="128"/>
      <c r="E18" s="128"/>
      <c r="F18" s="48">
        <v>2</v>
      </c>
      <c r="H18" s="128"/>
      <c r="I18" s="169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4">
        <f>IF(E20&gt;$F$18,0,1)</f>
        <v>1</v>
      </c>
      <c r="F19" s="174">
        <f t="shared" ref="F19:N19" si="0">IF(F20&gt;$F$18,0,1)</f>
        <v>1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8"/>
    </row>
    <row r="20" spans="2:28" ht="33.75" customHeight="1">
      <c r="B20" s="128"/>
      <c r="C20" s="175" t="s">
        <v>514</v>
      </c>
      <c r="D20" s="176" t="s">
        <v>510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79"/>
      <c r="C21" s="180" t="s">
        <v>521</v>
      </c>
      <c r="D21" s="151" t="s">
        <v>512</v>
      </c>
      <c r="E21" s="279">
        <f>1-SUMPRODUCT(F19:N19,F21:N21)</f>
        <v>1</v>
      </c>
      <c r="F21" s="279">
        <f>ROUND(F22/$D$22,4)</f>
        <v>0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79"/>
      <c r="C22" s="180" t="s">
        <v>532</v>
      </c>
      <c r="D22" s="182">
        <f>SUMPRODUCT(E22:N22,E19:N19)</f>
        <v>1</v>
      </c>
      <c r="E22" s="281">
        <v>1</v>
      </c>
      <c r="F22" s="281"/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79"/>
      <c r="C23" s="183" t="s">
        <v>137</v>
      </c>
      <c r="D23" s="184"/>
      <c r="E23" s="154" t="s">
        <v>139</v>
      </c>
      <c r="F23" s="154"/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1" t="s">
        <v>142</v>
      </c>
      <c r="Q23" s="207"/>
      <c r="R23" s="66" t="s">
        <v>139</v>
      </c>
      <c r="S23" s="66" t="s">
        <v>500</v>
      </c>
      <c r="T23" s="286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79"/>
      <c r="C24" s="183" t="s">
        <v>516</v>
      </c>
      <c r="D24" s="184"/>
      <c r="E24" s="342" t="s">
        <v>663</v>
      </c>
      <c r="F24" s="154"/>
      <c r="G24" s="154"/>
      <c r="H24" s="154"/>
      <c r="I24" s="154"/>
      <c r="J24" s="154"/>
      <c r="K24" s="154"/>
      <c r="L24" s="154"/>
      <c r="M24" s="154"/>
      <c r="N24" s="154"/>
      <c r="O24" s="181" t="s">
        <v>517</v>
      </c>
      <c r="Q24" s="207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79"/>
      <c r="C25" s="183" t="s">
        <v>511</v>
      </c>
      <c r="D25" s="184"/>
      <c r="E25" s="158">
        <v>106550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81" t="s">
        <v>143</v>
      </c>
      <c r="Q25" s="207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79"/>
      <c r="C26" s="183" t="s">
        <v>141</v>
      </c>
      <c r="D26" s="184"/>
      <c r="E26" s="154" t="s">
        <v>501</v>
      </c>
      <c r="F26" s="154"/>
      <c r="G26" s="154"/>
      <c r="H26" s="154"/>
      <c r="I26" s="154"/>
      <c r="J26" s="154"/>
      <c r="K26" s="154"/>
      <c r="L26" s="154"/>
      <c r="M26" s="154"/>
      <c r="N26" s="154"/>
      <c r="O26" s="181" t="s">
        <v>142</v>
      </c>
      <c r="Q26" s="207"/>
      <c r="R26" s="66" t="s">
        <v>501</v>
      </c>
      <c r="S26" s="66" t="s">
        <v>502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515</v>
      </c>
      <c r="D28" s="128"/>
      <c r="E28" s="128"/>
      <c r="F28" s="48">
        <v>4</v>
      </c>
      <c r="H28" s="128"/>
      <c r="I28" s="169"/>
      <c r="J28" s="128"/>
      <c r="K28" s="128"/>
      <c r="L28" s="128"/>
      <c r="M28" s="128"/>
      <c r="N28" s="128"/>
      <c r="O28" s="128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0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79"/>
      <c r="C31" s="180" t="s">
        <v>522</v>
      </c>
      <c r="D31" s="182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79"/>
      <c r="C32" s="180" t="s">
        <v>528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3"/>
      <c r="J32" s="153"/>
      <c r="K32" s="153"/>
      <c r="L32" s="153"/>
      <c r="M32" s="153"/>
      <c r="N32" s="153"/>
      <c r="O32" s="181" t="s">
        <v>145</v>
      </c>
      <c r="Q32" s="207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9"/>
      <c r="C33" s="183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1" t="s">
        <v>142</v>
      </c>
      <c r="Q33" s="207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79"/>
      <c r="C34" s="183" t="s">
        <v>451</v>
      </c>
      <c r="D34" s="151" t="s">
        <v>450</v>
      </c>
      <c r="E34" s="154" t="s">
        <v>508</v>
      </c>
      <c r="F34" s="154" t="s">
        <v>508</v>
      </c>
      <c r="G34" s="154" t="s">
        <v>508</v>
      </c>
      <c r="H34" s="154" t="s">
        <v>508</v>
      </c>
      <c r="I34" s="160"/>
      <c r="J34" s="160"/>
      <c r="K34" s="160"/>
      <c r="L34" s="160"/>
      <c r="M34" s="160"/>
      <c r="N34" s="160"/>
      <c r="O34" s="181" t="s">
        <v>142</v>
      </c>
      <c r="Q34" s="207"/>
      <c r="R34" s="66" t="s">
        <v>508</v>
      </c>
      <c r="S34" s="66" t="s">
        <v>509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79"/>
      <c r="C35" s="183" t="s">
        <v>600</v>
      </c>
      <c r="D35" s="151" t="s">
        <v>601</v>
      </c>
      <c r="E35" s="154" t="s">
        <v>599</v>
      </c>
      <c r="F35" s="154" t="s">
        <v>599</v>
      </c>
      <c r="G35" s="154" t="s">
        <v>599</v>
      </c>
      <c r="H35" s="154" t="s">
        <v>599</v>
      </c>
      <c r="I35" s="154" t="s">
        <v>599</v>
      </c>
      <c r="J35" s="154" t="s">
        <v>599</v>
      </c>
      <c r="K35" s="154" t="s">
        <v>599</v>
      </c>
      <c r="L35" s="154" t="s">
        <v>599</v>
      </c>
      <c r="M35" s="154" t="s">
        <v>599</v>
      </c>
      <c r="N35" s="154" t="s">
        <v>599</v>
      </c>
      <c r="O35" s="181" t="s">
        <v>142</v>
      </c>
      <c r="Q35" s="207"/>
      <c r="R35" s="66" t="s">
        <v>599</v>
      </c>
      <c r="S35" s="66" t="s">
        <v>602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79"/>
      <c r="C36" s="188" t="s">
        <v>443</v>
      </c>
      <c r="D36" s="117" t="s">
        <v>533</v>
      </c>
      <c r="E36" s="160" t="s">
        <v>452</v>
      </c>
      <c r="F36" s="160" t="s">
        <v>452</v>
      </c>
      <c r="G36" s="160" t="s">
        <v>453</v>
      </c>
      <c r="H36" s="160" t="s">
        <v>453</v>
      </c>
      <c r="I36" s="160"/>
      <c r="J36" s="160"/>
      <c r="K36" s="160"/>
      <c r="L36" s="160"/>
      <c r="M36" s="160"/>
      <c r="N36" s="160"/>
      <c r="O36" s="181" t="s">
        <v>142</v>
      </c>
      <c r="Q36" s="207"/>
      <c r="R36" s="66" t="s">
        <v>453</v>
      </c>
      <c r="S36" s="66" t="s">
        <v>452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8" ht="18">
      <c r="B39" s="189"/>
      <c r="C39" s="193" t="s">
        <v>349</v>
      </c>
      <c r="D39" s="194"/>
      <c r="E39" s="194" t="s">
        <v>526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>
      <c r="B40" s="189"/>
      <c r="C40" s="193"/>
      <c r="D40" s="194"/>
      <c r="E40" s="194" t="s">
        <v>527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8">
      <c r="B41" s="189"/>
      <c r="C41" s="193"/>
      <c r="D41" s="194"/>
      <c r="E41" s="194" t="s">
        <v>520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8">
      <c r="B42" s="189"/>
      <c r="C42" s="196"/>
      <c r="D42" s="194"/>
      <c r="E42" s="194" t="s">
        <v>524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8">
      <c r="B43" s="189"/>
      <c r="C43" s="196"/>
      <c r="D43" s="194"/>
      <c r="E43" s="194" t="s">
        <v>525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8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8">
      <c r="B45" s="189"/>
      <c r="C45" s="193" t="s">
        <v>530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8">
      <c r="B46" s="189"/>
      <c r="C46" s="196" t="s">
        <v>531</v>
      </c>
      <c r="D46" s="197" t="s">
        <v>529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362</v>
      </c>
      <c r="K46" s="194"/>
      <c r="L46" s="194"/>
      <c r="M46" s="194"/>
      <c r="N46" s="194"/>
      <c r="O46" s="195"/>
    </row>
    <row r="47" spans="2:28">
      <c r="B47" s="189"/>
      <c r="C47" s="196" t="s">
        <v>348</v>
      </c>
      <c r="D47" s="197" t="s">
        <v>529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362</v>
      </c>
      <c r="K47" s="194"/>
      <c r="L47" s="194"/>
      <c r="M47" s="194"/>
      <c r="N47" s="194"/>
      <c r="O47" s="195"/>
    </row>
    <row r="48" spans="2:28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2" t="s">
        <v>574</v>
      </c>
      <c r="C50" s="173"/>
      <c r="D50" s="173"/>
      <c r="E50" s="173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89"/>
      <c r="D51" s="189"/>
      <c r="E51" s="189"/>
      <c r="F51" s="189"/>
      <c r="G51" s="189"/>
      <c r="H51" s="189"/>
      <c r="I51" s="204"/>
      <c r="J51" s="128"/>
      <c r="K51" s="128"/>
      <c r="L51" s="128"/>
      <c r="M51" s="128"/>
      <c r="N51" s="128"/>
      <c r="O51" s="128"/>
    </row>
    <row r="52" spans="2:28">
      <c r="B52" s="128"/>
      <c r="C52" s="55" t="s">
        <v>538</v>
      </c>
      <c r="D52" s="128"/>
      <c r="E52" s="128"/>
      <c r="F52" s="155">
        <v>1</v>
      </c>
      <c r="H52" s="128"/>
      <c r="I52" s="169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4">
        <f>IF(E54&gt;$F$52,0,1)</f>
        <v>1</v>
      </c>
      <c r="F53" s="174">
        <f t="shared" ref="F53:N53" si="4">IF(F54&gt;$F$52,0,1)</f>
        <v>0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8"/>
    </row>
    <row r="54" spans="2:28" ht="33.75" customHeight="1">
      <c r="B54" s="128"/>
      <c r="C54" s="175" t="s">
        <v>514</v>
      </c>
      <c r="D54" s="176" t="s">
        <v>510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6"/>
      <c r="X54" s="66"/>
      <c r="Y54" s="66"/>
      <c r="Z54" s="66"/>
      <c r="AA54" s="66"/>
      <c r="AB54" s="66"/>
    </row>
    <row r="55" spans="2:28">
      <c r="B55" s="179"/>
      <c r="C55" s="180" t="s">
        <v>521</v>
      </c>
      <c r="D55" s="151" t="s">
        <v>512</v>
      </c>
      <c r="E55" s="277">
        <f>1-SUMPRODUCT(F53:N53,F55:N55)</f>
        <v>1</v>
      </c>
      <c r="F55" s="277">
        <f>ROUND(F56/$D$56,4)</f>
        <v>0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6"/>
      <c r="X55" s="66"/>
      <c r="Y55" s="66"/>
      <c r="Z55" s="66"/>
      <c r="AA55" s="66"/>
      <c r="AB55" s="66"/>
    </row>
    <row r="56" spans="2:28">
      <c r="B56" s="179"/>
      <c r="C56" s="180" t="s">
        <v>532</v>
      </c>
      <c r="D56" s="182">
        <f>SUMPRODUCT(E56:N56,E53:N53)</f>
        <v>1</v>
      </c>
      <c r="E56" s="278">
        <f>E22</f>
        <v>1</v>
      </c>
      <c r="F56" s="278">
        <f t="shared" ref="F56:N56" si="6">F22</f>
        <v>0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6"/>
      <c r="X56" s="66"/>
      <c r="Y56" s="66"/>
      <c r="Z56" s="66"/>
      <c r="AA56" s="66"/>
      <c r="AB56" s="66"/>
    </row>
    <row r="57" spans="2:28">
      <c r="B57" s="179"/>
      <c r="C57" s="183" t="s">
        <v>137</v>
      </c>
      <c r="D57" s="184"/>
      <c r="E57" s="154" t="str">
        <f>E23</f>
        <v>DWD</v>
      </c>
      <c r="F57" s="154">
        <f t="shared" ref="F57:N57" si="7">F23</f>
        <v>0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1" t="s">
        <v>142</v>
      </c>
      <c r="W57" s="66"/>
      <c r="X57" s="66"/>
      <c r="Y57" s="66"/>
      <c r="Z57" s="66"/>
      <c r="AA57" s="66"/>
      <c r="AB57" s="66"/>
    </row>
    <row r="58" spans="2:28">
      <c r="B58" s="179"/>
      <c r="C58" s="183" t="s">
        <v>516</v>
      </c>
      <c r="D58" s="184"/>
      <c r="E58" s="154" t="str">
        <f>E24</f>
        <v>Wetterstation Würzburg</v>
      </c>
      <c r="F58" s="154">
        <f t="shared" ref="F58:N58" si="8">F24</f>
        <v>0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1" t="s">
        <v>517</v>
      </c>
      <c r="W58" s="66"/>
      <c r="X58" s="66"/>
      <c r="Y58" s="66"/>
      <c r="Z58" s="66"/>
      <c r="AA58" s="66"/>
      <c r="AB58" s="66"/>
    </row>
    <row r="59" spans="2:28">
      <c r="B59" s="179"/>
      <c r="C59" s="183" t="s">
        <v>511</v>
      </c>
      <c r="D59" s="184"/>
      <c r="E59" s="158">
        <f>E25</f>
        <v>106550</v>
      </c>
      <c r="F59" s="158">
        <f t="shared" ref="F59:N59" si="9">F25</f>
        <v>0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1" t="s">
        <v>143</v>
      </c>
      <c r="W59" s="66"/>
      <c r="X59" s="66"/>
      <c r="Y59" s="66"/>
      <c r="Z59" s="66"/>
      <c r="AA59" s="66"/>
      <c r="AB59" s="66"/>
    </row>
    <row r="60" spans="2:28">
      <c r="B60" s="179"/>
      <c r="C60" s="183" t="s">
        <v>141</v>
      </c>
      <c r="D60" s="184"/>
      <c r="E60" s="156" t="str">
        <f>E26</f>
        <v>Temp. (2m)</v>
      </c>
      <c r="F60" s="156">
        <f t="shared" ref="F60:N60" si="10">F26</f>
        <v>0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1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515</v>
      </c>
      <c r="D62" s="128"/>
      <c r="E62" s="128"/>
      <c r="F62" s="155">
        <f>F28</f>
        <v>4</v>
      </c>
    </row>
    <row r="63" spans="2:28" ht="15" customHeight="1">
      <c r="E63" s="174">
        <f>IF(E64&gt;$F$62,0,1)</f>
        <v>1</v>
      </c>
      <c r="F63" s="174">
        <f t="shared" ref="F63:N63" si="11">IF(F64&gt;$F$62,0,1)</f>
        <v>1</v>
      </c>
      <c r="G63" s="174">
        <f t="shared" si="11"/>
        <v>1</v>
      </c>
      <c r="H63" s="174">
        <f t="shared" si="11"/>
        <v>1</v>
      </c>
      <c r="I63" s="174">
        <f t="shared" si="11"/>
        <v>0</v>
      </c>
      <c r="J63" s="174">
        <f t="shared" si="11"/>
        <v>0</v>
      </c>
      <c r="K63" s="174">
        <f t="shared" si="11"/>
        <v>0</v>
      </c>
      <c r="L63" s="174">
        <f t="shared" si="11"/>
        <v>0</v>
      </c>
      <c r="M63" s="174">
        <f t="shared" si="11"/>
        <v>0</v>
      </c>
      <c r="N63" s="174">
        <f t="shared" si="11"/>
        <v>0</v>
      </c>
    </row>
    <row r="64" spans="2:28" ht="18" customHeight="1">
      <c r="B64" s="128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522</v>
      </c>
      <c r="D65" s="182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1"/>
    </row>
    <row r="66" spans="2:15">
      <c r="B66" s="179"/>
      <c r="C66" s="180" t="s">
        <v>528</v>
      </c>
      <c r="D66" s="182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1" t="s">
        <v>145</v>
      </c>
    </row>
    <row r="67" spans="2:15">
      <c r="B67" s="179"/>
      <c r="C67" s="183" t="s">
        <v>361</v>
      </c>
      <c r="D67" s="151" t="s">
        <v>360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1" t="s">
        <v>142</v>
      </c>
    </row>
    <row r="68" spans="2:15">
      <c r="B68" s="179"/>
      <c r="C68" s="183" t="s">
        <v>451</v>
      </c>
      <c r="D68" s="151" t="s">
        <v>450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1" t="s">
        <v>142</v>
      </c>
    </row>
    <row r="69" spans="2:15">
      <c r="B69" s="179"/>
      <c r="C69" s="183" t="s">
        <v>600</v>
      </c>
      <c r="D69" s="151" t="s">
        <v>601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1" t="s">
        <v>142</v>
      </c>
    </row>
    <row r="70" spans="2:15">
      <c r="B70" s="179"/>
      <c r="C70" s="188" t="s">
        <v>443</v>
      </c>
      <c r="D70" s="117" t="s">
        <v>533</v>
      </c>
      <c r="E70" s="161" t="s">
        <v>453</v>
      </c>
      <c r="F70" s="161" t="s">
        <v>453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1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56:N60 E22 I22:N22 F62 G24:N24 G70:N70 E32:N34 E69:N69 E26 G26:N26 G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8" t="s">
        <v>539</v>
      </c>
    </row>
    <row r="3" spans="2:56" ht="15" customHeight="1">
      <c r="B3" s="168"/>
    </row>
    <row r="4" spans="2:56">
      <c r="B4" s="128"/>
      <c r="C4" s="55" t="s">
        <v>445</v>
      </c>
      <c r="D4" s="56"/>
      <c r="E4" s="328" t="str">
        <f>Netzbetreiber!$D$9</f>
        <v>Mainfranken Netze GmbH</v>
      </c>
      <c r="F4" s="128"/>
      <c r="M4" s="128"/>
      <c r="N4" s="128"/>
      <c r="O4" s="128"/>
    </row>
    <row r="5" spans="2:56">
      <c r="B5" s="128"/>
      <c r="C5" s="55" t="s">
        <v>444</v>
      </c>
      <c r="D5" s="56"/>
      <c r="E5" s="57" t="str">
        <f>Netzbetreiber!$D$28</f>
        <v>Würzburg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486</v>
      </c>
      <c r="D6" s="56"/>
      <c r="E6" s="327" t="str">
        <f>Netzbetreiber!$D$11</f>
        <v>9870095700001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Netzbetreiber!$D$6</f>
        <v>42278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496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518</v>
      </c>
      <c r="D9" s="128"/>
      <c r="E9" s="128"/>
      <c r="F9" s="152">
        <f>'SLP-Verfahren'!D46</f>
        <v>1</v>
      </c>
      <c r="H9" s="169" t="s">
        <v>596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580</v>
      </c>
      <c r="D10" s="128"/>
      <c r="E10" s="128"/>
      <c r="F10" s="48">
        <v>2</v>
      </c>
      <c r="G10" s="56"/>
      <c r="H10" s="169" t="s">
        <v>597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598</v>
      </c>
      <c r="D11" s="128"/>
      <c r="E11" s="128"/>
      <c r="F11" s="330">
        <f>INDEX('SLP-Verfahren'!D48:D62,'SLP-Temp-Gebiet #02'!F10)</f>
        <v>0</v>
      </c>
      <c r="G11" s="330"/>
      <c r="H11" s="287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3" t="s">
        <v>579</v>
      </c>
      <c r="D13" s="343"/>
      <c r="E13" s="343"/>
      <c r="F13" s="179" t="s">
        <v>543</v>
      </c>
      <c r="G13" s="128" t="s">
        <v>541</v>
      </c>
      <c r="H13" s="259" t="s">
        <v>558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4" t="s">
        <v>448</v>
      </c>
      <c r="D14" s="344"/>
      <c r="E14" s="88" t="s">
        <v>449</v>
      </c>
      <c r="F14" s="260" t="s">
        <v>85</v>
      </c>
      <c r="G14" s="261" t="s">
        <v>567</v>
      </c>
      <c r="H14" s="50">
        <v>0</v>
      </c>
      <c r="I14" s="56"/>
      <c r="J14" s="128"/>
      <c r="K14" s="128"/>
      <c r="L14" s="128"/>
      <c r="M14" s="128"/>
      <c r="N14" s="128"/>
      <c r="O14" s="329" t="s">
        <v>646</v>
      </c>
      <c r="R14" s="205" t="s">
        <v>559</v>
      </c>
      <c r="S14" s="205" t="s">
        <v>560</v>
      </c>
      <c r="T14" s="205" t="s">
        <v>561</v>
      </c>
      <c r="U14" s="205" t="s">
        <v>562</v>
      </c>
      <c r="V14" s="205" t="s">
        <v>542</v>
      </c>
      <c r="W14" s="205" t="s">
        <v>563</v>
      </c>
      <c r="X14" s="205" t="s">
        <v>564</v>
      </c>
      <c r="Y14" s="205" t="s">
        <v>565</v>
      </c>
      <c r="Z14" s="205" t="s">
        <v>566</v>
      </c>
      <c r="AA14" s="205" t="s">
        <v>567</v>
      </c>
      <c r="AB14" s="205" t="s">
        <v>568</v>
      </c>
      <c r="AC14" s="205" t="s">
        <v>569</v>
      </c>
    </row>
    <row r="15" spans="2:56" ht="19.5" customHeight="1">
      <c r="B15" s="128"/>
      <c r="C15" s="344" t="s">
        <v>387</v>
      </c>
      <c r="D15" s="344"/>
      <c r="E15" s="88" t="s">
        <v>449</v>
      </c>
      <c r="F15" s="260" t="s">
        <v>71</v>
      </c>
      <c r="G15" s="261" t="s">
        <v>561</v>
      </c>
      <c r="H15" s="50">
        <v>0</v>
      </c>
      <c r="I15" s="56"/>
      <c r="J15" s="128"/>
      <c r="K15" s="128"/>
      <c r="L15" s="128"/>
      <c r="M15" s="128"/>
      <c r="N15" s="128"/>
      <c r="O15" s="159" t="s">
        <v>523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370</v>
      </c>
      <c r="AH15" s="258" t="s">
        <v>492</v>
      </c>
      <c r="AI15" s="258" t="s">
        <v>544</v>
      </c>
      <c r="AJ15" s="258" t="s">
        <v>545</v>
      </c>
      <c r="AK15" s="258" t="s">
        <v>546</v>
      </c>
      <c r="AL15" s="258" t="s">
        <v>547</v>
      </c>
      <c r="AM15" s="258" t="s">
        <v>548</v>
      </c>
      <c r="AN15" s="258" t="s">
        <v>549</v>
      </c>
      <c r="AO15" s="258" t="s">
        <v>550</v>
      </c>
      <c r="AP15" s="258" t="s">
        <v>551</v>
      </c>
      <c r="AQ15" s="258" t="s">
        <v>552</v>
      </c>
      <c r="AR15" s="258" t="s">
        <v>553</v>
      </c>
      <c r="AS15" s="258" t="s">
        <v>554</v>
      </c>
      <c r="AT15" s="258" t="s">
        <v>555</v>
      </c>
      <c r="AU15" s="258" t="s">
        <v>556</v>
      </c>
      <c r="AV15" s="258" t="s">
        <v>557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8"/>
      <c r="C16" s="170"/>
      <c r="D16" s="288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6"/>
      <c r="S16" s="206"/>
    </row>
    <row r="17" spans="2:28" ht="19.5" customHeight="1">
      <c r="B17" s="172" t="s">
        <v>513</v>
      </c>
      <c r="C17" s="173"/>
      <c r="D17" s="28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6"/>
      <c r="S17" s="206"/>
    </row>
    <row r="18" spans="2:28">
      <c r="B18" s="128"/>
      <c r="C18" s="55" t="s">
        <v>519</v>
      </c>
      <c r="D18" s="128"/>
      <c r="E18" s="128"/>
      <c r="F18" s="48">
        <v>2</v>
      </c>
      <c r="H18" s="128"/>
      <c r="I18" s="169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4">
        <f>IF(E20&gt;$F$18,0,1)</f>
        <v>1</v>
      </c>
      <c r="F19" s="174">
        <f t="shared" ref="F19:N19" si="0">IF(F20&gt;$F$18,0,1)</f>
        <v>1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8"/>
    </row>
    <row r="20" spans="2:28" ht="33.75" customHeight="1">
      <c r="B20" s="128"/>
      <c r="C20" s="175" t="s">
        <v>514</v>
      </c>
      <c r="D20" s="176" t="s">
        <v>510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79"/>
      <c r="C21" s="180" t="s">
        <v>521</v>
      </c>
      <c r="D21" s="151" t="s">
        <v>512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79"/>
      <c r="C22" s="180" t="s">
        <v>532</v>
      </c>
      <c r="D22" s="182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79"/>
      <c r="C23" s="183" t="s">
        <v>137</v>
      </c>
      <c r="D23" s="184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1" t="s">
        <v>142</v>
      </c>
      <c r="Q23" s="207"/>
      <c r="R23" s="66" t="s">
        <v>139</v>
      </c>
      <c r="S23" s="66" t="s">
        <v>500</v>
      </c>
      <c r="T23" s="28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79"/>
      <c r="C24" s="183" t="s">
        <v>516</v>
      </c>
      <c r="D24" s="184"/>
      <c r="E24" s="154" t="s">
        <v>576</v>
      </c>
      <c r="F24" s="154" t="s">
        <v>577</v>
      </c>
      <c r="G24" s="154"/>
      <c r="H24" s="154"/>
      <c r="I24" s="154"/>
      <c r="J24" s="154"/>
      <c r="K24" s="154"/>
      <c r="L24" s="154"/>
      <c r="M24" s="154"/>
      <c r="N24" s="154"/>
      <c r="O24" s="181" t="s">
        <v>517</v>
      </c>
      <c r="Q24" s="207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79"/>
      <c r="C25" s="183" t="s">
        <v>511</v>
      </c>
      <c r="D25" s="184"/>
      <c r="E25" s="158" t="s">
        <v>363</v>
      </c>
      <c r="F25" s="158" t="s">
        <v>363</v>
      </c>
      <c r="G25" s="158"/>
      <c r="H25" s="158"/>
      <c r="I25" s="158"/>
      <c r="J25" s="158"/>
      <c r="K25" s="158"/>
      <c r="L25" s="158"/>
      <c r="M25" s="158"/>
      <c r="N25" s="158"/>
      <c r="O25" s="181" t="s">
        <v>143</v>
      </c>
      <c r="Q25" s="207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79"/>
      <c r="C26" s="183" t="s">
        <v>141</v>
      </c>
      <c r="D26" s="184"/>
      <c r="E26" s="154" t="s">
        <v>501</v>
      </c>
      <c r="F26" s="154" t="s">
        <v>501</v>
      </c>
      <c r="G26" s="154"/>
      <c r="H26" s="154"/>
      <c r="I26" s="154"/>
      <c r="J26" s="154"/>
      <c r="K26" s="154"/>
      <c r="L26" s="154"/>
      <c r="M26" s="154"/>
      <c r="N26" s="154"/>
      <c r="O26" s="181" t="s">
        <v>142</v>
      </c>
      <c r="Q26" s="207"/>
      <c r="R26" s="66" t="s">
        <v>501</v>
      </c>
      <c r="S26" s="66" t="s">
        <v>502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515</v>
      </c>
      <c r="D28" s="128"/>
      <c r="E28" s="128"/>
      <c r="F28" s="48">
        <v>4</v>
      </c>
      <c r="H28" s="128"/>
      <c r="I28" s="169"/>
      <c r="J28" s="128"/>
      <c r="K28" s="128"/>
      <c r="L28" s="128"/>
      <c r="M28" s="128"/>
      <c r="N28" s="128"/>
      <c r="O28" s="128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0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79"/>
      <c r="C31" s="180" t="s">
        <v>522</v>
      </c>
      <c r="D31" s="182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79"/>
      <c r="C32" s="180" t="s">
        <v>528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3"/>
      <c r="J32" s="153"/>
      <c r="K32" s="153"/>
      <c r="L32" s="153"/>
      <c r="M32" s="153"/>
      <c r="N32" s="153"/>
      <c r="O32" s="181" t="s">
        <v>145</v>
      </c>
      <c r="Q32" s="207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9"/>
      <c r="C33" s="183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1" t="s">
        <v>142</v>
      </c>
      <c r="Q33" s="207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79"/>
      <c r="C34" s="183" t="s">
        <v>451</v>
      </c>
      <c r="D34" s="151" t="s">
        <v>450</v>
      </c>
      <c r="E34" s="154" t="s">
        <v>508</v>
      </c>
      <c r="F34" s="154" t="s">
        <v>508</v>
      </c>
      <c r="G34" s="154" t="s">
        <v>508</v>
      </c>
      <c r="H34" s="154" t="s">
        <v>508</v>
      </c>
      <c r="I34" s="160"/>
      <c r="J34" s="160"/>
      <c r="K34" s="160"/>
      <c r="L34" s="160"/>
      <c r="M34" s="160"/>
      <c r="N34" s="160"/>
      <c r="O34" s="181" t="s">
        <v>142</v>
      </c>
      <c r="Q34" s="207"/>
      <c r="R34" s="66" t="s">
        <v>508</v>
      </c>
      <c r="S34" s="66" t="s">
        <v>509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79"/>
      <c r="C35" s="183" t="s">
        <v>600</v>
      </c>
      <c r="D35" s="151" t="s">
        <v>601</v>
      </c>
      <c r="E35" s="154" t="s">
        <v>599</v>
      </c>
      <c r="F35" s="154" t="s">
        <v>599</v>
      </c>
      <c r="G35" s="154" t="s">
        <v>599</v>
      </c>
      <c r="H35" s="154" t="s">
        <v>599</v>
      </c>
      <c r="I35" s="154" t="s">
        <v>599</v>
      </c>
      <c r="J35" s="154" t="s">
        <v>599</v>
      </c>
      <c r="K35" s="154" t="s">
        <v>599</v>
      </c>
      <c r="L35" s="154" t="s">
        <v>599</v>
      </c>
      <c r="M35" s="154" t="s">
        <v>599</v>
      </c>
      <c r="N35" s="154" t="s">
        <v>599</v>
      </c>
      <c r="O35" s="181" t="s">
        <v>142</v>
      </c>
      <c r="Q35" s="207"/>
      <c r="R35" s="66" t="s">
        <v>599</v>
      </c>
      <c r="S35" s="66" t="s">
        <v>602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79"/>
      <c r="C36" s="188" t="s">
        <v>443</v>
      </c>
      <c r="D36" s="117" t="s">
        <v>533</v>
      </c>
      <c r="E36" s="160" t="s">
        <v>452</v>
      </c>
      <c r="F36" s="160" t="s">
        <v>452</v>
      </c>
      <c r="G36" s="160" t="s">
        <v>453</v>
      </c>
      <c r="H36" s="160" t="s">
        <v>453</v>
      </c>
      <c r="I36" s="160"/>
      <c r="J36" s="160"/>
      <c r="K36" s="160"/>
      <c r="L36" s="160"/>
      <c r="M36" s="160"/>
      <c r="N36" s="160"/>
      <c r="O36" s="181" t="s">
        <v>142</v>
      </c>
      <c r="Q36" s="207"/>
      <c r="R36" s="66" t="s">
        <v>453</v>
      </c>
      <c r="S36" s="66" t="s">
        <v>452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8" ht="18">
      <c r="B39" s="189"/>
      <c r="C39" s="193" t="s">
        <v>349</v>
      </c>
      <c r="D39" s="194"/>
      <c r="E39" s="194" t="s">
        <v>526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>
      <c r="B40" s="189"/>
      <c r="C40" s="193"/>
      <c r="D40" s="194"/>
      <c r="E40" s="194" t="s">
        <v>527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8">
      <c r="B41" s="189"/>
      <c r="C41" s="193"/>
      <c r="D41" s="194"/>
      <c r="E41" s="194" t="s">
        <v>520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8">
      <c r="B42" s="189"/>
      <c r="C42" s="196"/>
      <c r="D42" s="194"/>
      <c r="E42" s="194" t="s">
        <v>524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8">
      <c r="B43" s="189"/>
      <c r="C43" s="196"/>
      <c r="D43" s="194"/>
      <c r="E43" s="194" t="s">
        <v>525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8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8">
      <c r="B45" s="189"/>
      <c r="C45" s="193" t="s">
        <v>530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8">
      <c r="B46" s="189"/>
      <c r="C46" s="196" t="s">
        <v>531</v>
      </c>
      <c r="D46" s="197" t="s">
        <v>529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362</v>
      </c>
      <c r="K46" s="194"/>
      <c r="L46" s="194"/>
      <c r="M46" s="194"/>
      <c r="N46" s="194"/>
      <c r="O46" s="195"/>
    </row>
    <row r="47" spans="2:28">
      <c r="B47" s="189"/>
      <c r="C47" s="196" t="s">
        <v>348</v>
      </c>
      <c r="D47" s="197" t="s">
        <v>529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362</v>
      </c>
      <c r="K47" s="194"/>
      <c r="L47" s="194"/>
      <c r="M47" s="194"/>
      <c r="N47" s="194"/>
      <c r="O47" s="195"/>
    </row>
    <row r="48" spans="2:28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2" t="s">
        <v>574</v>
      </c>
      <c r="C50" s="173"/>
      <c r="D50" s="173"/>
      <c r="E50" s="173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89"/>
      <c r="D51" s="189"/>
      <c r="E51" s="189"/>
      <c r="F51" s="189"/>
      <c r="G51" s="189"/>
      <c r="H51" s="189"/>
      <c r="I51" s="204"/>
      <c r="J51" s="128"/>
      <c r="K51" s="128"/>
      <c r="L51" s="128"/>
      <c r="M51" s="128"/>
      <c r="N51" s="128"/>
      <c r="O51" s="128"/>
    </row>
    <row r="52" spans="2:28">
      <c r="B52" s="128"/>
      <c r="C52" s="55" t="s">
        <v>538</v>
      </c>
      <c r="D52" s="128"/>
      <c r="E52" s="128"/>
      <c r="F52" s="155">
        <f>F18</f>
        <v>2</v>
      </c>
      <c r="H52" s="128"/>
      <c r="I52" s="169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4">
        <f>IF(E54&gt;$F$52,0,1)</f>
        <v>1</v>
      </c>
      <c r="F53" s="174">
        <f t="shared" ref="F53:N53" si="4">IF(F54&gt;$F$52,0,1)</f>
        <v>1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8"/>
    </row>
    <row r="54" spans="2:28" ht="33.75" customHeight="1">
      <c r="B54" s="128"/>
      <c r="C54" s="175" t="s">
        <v>514</v>
      </c>
      <c r="D54" s="176" t="s">
        <v>510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6"/>
      <c r="X54" s="66"/>
      <c r="Y54" s="66"/>
      <c r="Z54" s="66"/>
      <c r="AA54" s="66"/>
      <c r="AB54" s="66"/>
    </row>
    <row r="55" spans="2:28">
      <c r="B55" s="179"/>
      <c r="C55" s="180" t="s">
        <v>521</v>
      </c>
      <c r="D55" s="151" t="s">
        <v>512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6"/>
      <c r="X55" s="66"/>
      <c r="Y55" s="66"/>
      <c r="Z55" s="66"/>
      <c r="AA55" s="66"/>
      <c r="AB55" s="66"/>
    </row>
    <row r="56" spans="2:28">
      <c r="B56" s="179"/>
      <c r="C56" s="180" t="s">
        <v>532</v>
      </c>
      <c r="D56" s="182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6"/>
      <c r="X56" s="66"/>
      <c r="Y56" s="66"/>
      <c r="Z56" s="66"/>
      <c r="AA56" s="66"/>
      <c r="AB56" s="66"/>
    </row>
    <row r="57" spans="2:28">
      <c r="B57" s="179"/>
      <c r="C57" s="183" t="s">
        <v>137</v>
      </c>
      <c r="D57" s="184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1" t="s">
        <v>142</v>
      </c>
      <c r="W57" s="66"/>
      <c r="X57" s="66"/>
      <c r="Y57" s="66"/>
      <c r="Z57" s="66"/>
      <c r="AA57" s="66"/>
      <c r="AB57" s="66"/>
    </row>
    <row r="58" spans="2:28">
      <c r="B58" s="179"/>
      <c r="C58" s="183" t="s">
        <v>516</v>
      </c>
      <c r="D58" s="184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1" t="s">
        <v>517</v>
      </c>
      <c r="W58" s="66"/>
      <c r="X58" s="66"/>
      <c r="Y58" s="66"/>
      <c r="Z58" s="66"/>
      <c r="AA58" s="66"/>
      <c r="AB58" s="66"/>
    </row>
    <row r="59" spans="2:28">
      <c r="B59" s="179"/>
      <c r="C59" s="183" t="s">
        <v>511</v>
      </c>
      <c r="D59" s="184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1" t="s">
        <v>143</v>
      </c>
      <c r="W59" s="66"/>
      <c r="X59" s="66"/>
      <c r="Y59" s="66"/>
      <c r="Z59" s="66"/>
      <c r="AA59" s="66"/>
      <c r="AB59" s="66"/>
    </row>
    <row r="60" spans="2:28">
      <c r="B60" s="179"/>
      <c r="C60" s="183" t="s">
        <v>141</v>
      </c>
      <c r="D60" s="184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1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515</v>
      </c>
      <c r="D62" s="128"/>
      <c r="E62" s="128"/>
      <c r="F62" s="155">
        <f>F28</f>
        <v>4</v>
      </c>
    </row>
    <row r="63" spans="2:28" ht="15" customHeight="1">
      <c r="E63" s="174">
        <f>IF(E64&gt;$F$62,0,1)</f>
        <v>1</v>
      </c>
      <c r="F63" s="174">
        <f t="shared" ref="F63:N63" si="7">IF(F64&gt;$F$62,0,1)</f>
        <v>1</v>
      </c>
      <c r="G63" s="174">
        <f t="shared" si="7"/>
        <v>1</v>
      </c>
      <c r="H63" s="174">
        <f t="shared" si="7"/>
        <v>1</v>
      </c>
      <c r="I63" s="174">
        <f t="shared" si="7"/>
        <v>0</v>
      </c>
      <c r="J63" s="174">
        <f t="shared" si="7"/>
        <v>0</v>
      </c>
      <c r="K63" s="174">
        <f t="shared" si="7"/>
        <v>0</v>
      </c>
      <c r="L63" s="174">
        <f t="shared" si="7"/>
        <v>0</v>
      </c>
      <c r="M63" s="174">
        <f t="shared" si="7"/>
        <v>0</v>
      </c>
      <c r="N63" s="174">
        <f t="shared" si="7"/>
        <v>0</v>
      </c>
    </row>
    <row r="64" spans="2:28" ht="18" customHeight="1">
      <c r="B64" s="128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522</v>
      </c>
      <c r="D65" s="182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1"/>
    </row>
    <row r="66" spans="2:15">
      <c r="B66" s="179"/>
      <c r="C66" s="180" t="s">
        <v>528</v>
      </c>
      <c r="D66" s="182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1" t="s">
        <v>145</v>
      </c>
    </row>
    <row r="67" spans="2:15">
      <c r="B67" s="179"/>
      <c r="C67" s="183" t="s">
        <v>361</v>
      </c>
      <c r="D67" s="151" t="s">
        <v>360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1" t="s">
        <v>142</v>
      </c>
    </row>
    <row r="68" spans="2:15">
      <c r="B68" s="179"/>
      <c r="C68" s="183" t="s">
        <v>451</v>
      </c>
      <c r="D68" s="151" t="s">
        <v>450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1" t="s">
        <v>142</v>
      </c>
    </row>
    <row r="69" spans="2:15">
      <c r="B69" s="179"/>
      <c r="C69" s="183" t="s">
        <v>600</v>
      </c>
      <c r="D69" s="151" t="s">
        <v>601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1" t="s">
        <v>142</v>
      </c>
    </row>
    <row r="70" spans="2:15">
      <c r="B70" s="179"/>
      <c r="C70" s="188" t="s">
        <v>443</v>
      </c>
      <c r="D70" s="117" t="s">
        <v>533</v>
      </c>
      <c r="E70" s="161" t="s">
        <v>453</v>
      </c>
      <c r="F70" s="161" t="s">
        <v>453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1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D15" sqref="D15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10.7109375" style="126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364</v>
      </c>
    </row>
    <row r="3" spans="2:26">
      <c r="B3" s="128" t="s">
        <v>465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2" t="s">
        <v>369</v>
      </c>
      <c r="D5" s="53" t="str">
        <f>Netzbetreiber!$D$9</f>
        <v>Mainfranken Netze GmbH</v>
      </c>
      <c r="E5" s="128"/>
      <c r="J5" s="87" t="s">
        <v>496</v>
      </c>
      <c r="K5" s="129" t="s">
        <v>498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2" t="s">
        <v>337</v>
      </c>
      <c r="D6" s="53" t="str">
        <f>Netzbetreiber!$D$28</f>
        <v>Würzburg</v>
      </c>
      <c r="E6" s="128"/>
      <c r="F6" s="128"/>
      <c r="K6" s="129" t="s">
        <v>505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4" t="s">
        <v>486</v>
      </c>
      <c r="D7" s="53" t="str">
        <f>Netzbetreiber!$D$11</f>
        <v>9870095700001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2" t="s">
        <v>133</v>
      </c>
      <c r="D8" s="51">
        <f>Netzbetreiber!$D$6</f>
        <v>42278</v>
      </c>
      <c r="E8" s="128"/>
      <c r="F8" s="128"/>
      <c r="H8" s="126" t="s">
        <v>494</v>
      </c>
      <c r="J8" s="130">
        <f>COUNTA(D12:D100)</f>
        <v>15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248</v>
      </c>
      <c r="C10" s="133" t="s">
        <v>493</v>
      </c>
      <c r="D10" s="132" t="s">
        <v>147</v>
      </c>
      <c r="E10" s="270" t="s">
        <v>507</v>
      </c>
      <c r="F10" s="133" t="s">
        <v>148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630</v>
      </c>
      <c r="M10" s="148" t="s">
        <v>639</v>
      </c>
      <c r="N10" s="149" t="s">
        <v>640</v>
      </c>
      <c r="O10" s="149" t="s">
        <v>641</v>
      </c>
      <c r="P10" s="150" t="s">
        <v>642</v>
      </c>
      <c r="Q10" s="144" t="s">
        <v>631</v>
      </c>
      <c r="R10" s="134" t="s">
        <v>632</v>
      </c>
      <c r="S10" s="135" t="s">
        <v>633</v>
      </c>
      <c r="T10" s="135" t="s">
        <v>634</v>
      </c>
      <c r="U10" s="135" t="s">
        <v>635</v>
      </c>
      <c r="V10" s="135" t="s">
        <v>636</v>
      </c>
      <c r="W10" s="135" t="s">
        <v>637</v>
      </c>
      <c r="X10" s="136" t="s">
        <v>638</v>
      </c>
      <c r="Y10" s="292" t="s">
        <v>643</v>
      </c>
    </row>
    <row r="11" spans="2:26" ht="15.75" thickBot="1">
      <c r="B11" s="137" t="s">
        <v>495</v>
      </c>
      <c r="C11" s="138" t="s">
        <v>506</v>
      </c>
      <c r="D11" s="291" t="s">
        <v>247</v>
      </c>
      <c r="E11" s="341" t="s">
        <v>667</v>
      </c>
      <c r="F11" s="293" t="str">
        <f>VLOOKUP($E11,'BDEW-Standard'!$B$3:$M$158,F$9,0)</f>
        <v>KO4</v>
      </c>
      <c r="H11" s="164">
        <f>ROUND(VLOOKUP($E11,'BDEW-Standard'!$B$3:$M$158,H$9,0),7)</f>
        <v>3.4428942999999999</v>
      </c>
      <c r="I11" s="164">
        <f>ROUND(VLOOKUP($E11,'BDEW-Standard'!$B$3:$M$158,I$9,0),7)</f>
        <v>-36.659050399999998</v>
      </c>
      <c r="J11" s="164">
        <f>ROUND(VLOOKUP($E11,'BDEW-Standard'!$B$3:$M$158,J$9,0),7)</f>
        <v>7.6083226000000002</v>
      </c>
      <c r="K11" s="164">
        <f>ROUND(VLOOKUP($E11,'BDEW-Standard'!$B$3:$M$158,K$9,0),7)</f>
        <v>7.4685000000000001E-2</v>
      </c>
      <c r="L11" s="332">
        <f>ROUND(VLOOKUP($E11,'BDEW-Standard'!$B$3:$M$158,L$9,0),1)</f>
        <v>40</v>
      </c>
      <c r="M11" s="164">
        <f>ROUND(VLOOKUP($E11,'BDEW-Standard'!$B$3:$M$158,M$9,0),7)</f>
        <v>0</v>
      </c>
      <c r="N11" s="164">
        <f>ROUND(VLOOKUP($E11,'BDEW-Standard'!$B$3:$M$158,N$9,0),7)</f>
        <v>0</v>
      </c>
      <c r="O11" s="164">
        <f>ROUND(VLOOKUP($E11,'BDEW-Standard'!$B$3:$M$158,O$9,0),7)</f>
        <v>0</v>
      </c>
      <c r="P11" s="164">
        <f>ROUND(VLOOKUP($E11,'BDEW-Standard'!$B$3:$M$158,P$9,0),7)</f>
        <v>0</v>
      </c>
      <c r="Q11" s="333">
        <f>($H11/(1+($I11/($Q$9-$L11))^$J11)+$K11)+MAX($M11*$Q$9+$N11,$O11*$Q$9+$P11)</f>
        <v>0.97768382110526542</v>
      </c>
      <c r="R11" s="165">
        <f>ROUND(VLOOKUP(MID($E11,4,3),'Wochentag F(WT)'!$B$7:$J$22,R$9,0),4)</f>
        <v>1.0354000000000001</v>
      </c>
      <c r="S11" s="165">
        <f>ROUND(VLOOKUP(MID($E11,4,3),'Wochentag F(WT)'!$B$7:$J$22,S$9,0),4)</f>
        <v>1.0523</v>
      </c>
      <c r="T11" s="165">
        <f>ROUND(VLOOKUP(MID($E11,4,3),'Wochentag F(WT)'!$B$7:$J$22,T$9,0),4)</f>
        <v>1.0448999999999999</v>
      </c>
      <c r="U11" s="165">
        <f>ROUND(VLOOKUP(MID($E11,4,3),'Wochentag F(WT)'!$B$7:$J$22,U$9,0),4)</f>
        <v>1.0494000000000001</v>
      </c>
      <c r="V11" s="165">
        <f>ROUND(VLOOKUP(MID($E11,4,3),'Wochentag F(WT)'!$B$7:$J$22,V$9,0),4)</f>
        <v>0.98850000000000005</v>
      </c>
      <c r="W11" s="165">
        <f>ROUND(VLOOKUP(MID($E11,4,3),'Wochentag F(WT)'!$B$7:$J$22,W$9,0),4)</f>
        <v>0.88600000000000001</v>
      </c>
      <c r="X11" s="166">
        <f>7-SUM(R11:W11)</f>
        <v>0.94349999999999934</v>
      </c>
      <c r="Y11" s="289">
        <v>365.12299999999999</v>
      </c>
    </row>
    <row r="12" spans="2:26">
      <c r="B12" s="139">
        <v>1</v>
      </c>
      <c r="C12" s="140" t="str">
        <f t="shared" ref="C12:C41" si="0">$D$6</f>
        <v>Würzburg</v>
      </c>
      <c r="D12" s="61" t="s">
        <v>247</v>
      </c>
      <c r="E12" s="162" t="s">
        <v>4</v>
      </c>
      <c r="F12" s="294" t="str">
        <f>VLOOKUP($E12,'BDEW-Standard'!$B$3:$M$158,F$9,0)</f>
        <v>HK3</v>
      </c>
      <c r="H12" s="271">
        <f>ROUND(VLOOKUP($E12,'BDEW-Standard'!$B$3:$M$158,H$9,0),7)</f>
        <v>0.40409319999999999</v>
      </c>
      <c r="I12" s="271">
        <f>ROUND(VLOOKUP($E12,'BDEW-Standard'!$B$3:$M$158,I$9,0),7)</f>
        <v>-24.439296800000001</v>
      </c>
      <c r="J12" s="271">
        <f>ROUND(VLOOKUP($E12,'BDEW-Standard'!$B$3:$M$158,J$9,0),7)</f>
        <v>6.5718174999999999</v>
      </c>
      <c r="K12" s="271">
        <f>ROUND(VLOOKUP($E12,'BDEW-Standard'!$B$3:$M$158,K$9,0),7)</f>
        <v>0.71077100000000004</v>
      </c>
      <c r="L12" s="334">
        <f>ROUND(VLOOKUP($E12,'BDEW-Standard'!$B$3:$M$158,L$9,0),1)</f>
        <v>40</v>
      </c>
      <c r="M12" s="271">
        <f>ROUND(VLOOKUP($E12,'BDEW-Standard'!$B$3:$M$158,M$9,0),7)</f>
        <v>0</v>
      </c>
      <c r="N12" s="271">
        <f>ROUND(VLOOKUP($E12,'BDEW-Standard'!$B$3:$M$158,N$9,0),7)</f>
        <v>0</v>
      </c>
      <c r="O12" s="271">
        <f>ROUND(VLOOKUP($E12,'BDEW-Standard'!$B$3:$M$158,O$9,0),7)</f>
        <v>0</v>
      </c>
      <c r="P12" s="271">
        <f>ROUND(VLOOKUP($E12,'BDEW-Standard'!$B$3:$M$158,P$9,0),7)</f>
        <v>0</v>
      </c>
      <c r="Q12" s="335">
        <f t="shared" ref="Q12:Q26" si="1">($H12/(1+($I12/($Q$9-$L12))^$J12)+$K12)+MAX($M12*$Q$9+$N12,$O12*$Q$9+$P12)</f>
        <v>1.0561214000512988</v>
      </c>
      <c r="R12" s="272">
        <f>ROUND(VLOOKUP(MID($E12,4,3),'Wochentag F(WT)'!$B$7:$J$22,R$9,0),4)</f>
        <v>1</v>
      </c>
      <c r="S12" s="272">
        <f>ROUND(VLOOKUP(MID($E12,4,3),'Wochentag F(WT)'!$B$7:$J$22,S$9,0),4)</f>
        <v>1</v>
      </c>
      <c r="T12" s="272">
        <f>ROUND(VLOOKUP(MID($E12,4,3),'Wochentag F(WT)'!$B$7:$J$22,T$9,0),4)</f>
        <v>1</v>
      </c>
      <c r="U12" s="272">
        <f>ROUND(VLOOKUP(MID($E12,4,3),'Wochentag F(WT)'!$B$7:$J$22,U$9,0),4)</f>
        <v>1</v>
      </c>
      <c r="V12" s="272">
        <f>ROUND(VLOOKUP(MID($E12,4,3),'Wochentag F(WT)'!$B$7:$J$22,V$9,0),4)</f>
        <v>1</v>
      </c>
      <c r="W12" s="272">
        <f>ROUND(VLOOKUP(MID($E12,4,3),'Wochentag F(WT)'!$B$7:$J$22,W$9,0),4)</f>
        <v>1</v>
      </c>
      <c r="X12" s="273">
        <f>7-SUM(R12:W12)</f>
        <v>1</v>
      </c>
      <c r="Y12" s="290"/>
      <c r="Z12" s="208"/>
    </row>
    <row r="13" spans="2:26" s="141" customFormat="1">
      <c r="B13" s="142">
        <v>2</v>
      </c>
      <c r="C13" s="143" t="str">
        <f t="shared" si="0"/>
        <v>Würzburg</v>
      </c>
      <c r="D13" s="61" t="s">
        <v>247</v>
      </c>
      <c r="E13" s="163" t="s">
        <v>665</v>
      </c>
      <c r="F13" s="294" t="str">
        <f>VLOOKUP($E13,'BDEW-Standard'!$B$3:$M$158,F$9,0)</f>
        <v>MK4</v>
      </c>
      <c r="H13" s="271">
        <f>ROUND(VLOOKUP($E13,'BDEW-Standard'!$B$3:$M$158,H$9,0),7)</f>
        <v>3.1177248</v>
      </c>
      <c r="I13" s="271">
        <f>ROUND(VLOOKUP($E13,'BDEW-Standard'!$B$3:$M$158,I$9,0),7)</f>
        <v>-35.871506199999999</v>
      </c>
      <c r="J13" s="271">
        <f>ROUND(VLOOKUP($E13,'BDEW-Standard'!$B$3:$M$158,J$9,0),7)</f>
        <v>7.5186828999999999</v>
      </c>
      <c r="K13" s="271">
        <f>ROUND(VLOOKUP($E13,'BDEW-Standard'!$B$3:$M$158,K$9,0),7)</f>
        <v>3.4330100000000002E-2</v>
      </c>
      <c r="L13" s="334">
        <f>ROUND(VLOOKUP($E13,'BDEW-Standard'!$B$3:$M$158,L$9,0),1)</f>
        <v>40</v>
      </c>
      <c r="M13" s="271">
        <f>ROUND(VLOOKUP($E13,'BDEW-Standard'!$B$3:$M$158,M$9,0),7)</f>
        <v>0</v>
      </c>
      <c r="N13" s="271">
        <f>ROUND(VLOOKUP($E13,'BDEW-Standard'!$B$3:$M$158,N$9,0),7)</f>
        <v>0</v>
      </c>
      <c r="O13" s="271">
        <f>ROUND(VLOOKUP($E13,'BDEW-Standard'!$B$3:$M$158,O$9,0),7)</f>
        <v>0</v>
      </c>
      <c r="P13" s="271">
        <f>ROUND(VLOOKUP($E13,'BDEW-Standard'!$B$3:$M$158,P$9,0),7)</f>
        <v>0</v>
      </c>
      <c r="Q13" s="335">
        <f t="shared" si="1"/>
        <v>0.9622064996731321</v>
      </c>
      <c r="R13" s="272">
        <f>ROUND(VLOOKUP(MID($E13,4,3),'Wochentag F(WT)'!$B$7:$J$22,R$9,0),4)</f>
        <v>1.0699000000000001</v>
      </c>
      <c r="S13" s="272">
        <f>ROUND(VLOOKUP(MID($E13,4,3),'Wochentag F(WT)'!$B$7:$J$22,S$9,0),4)</f>
        <v>1.0365</v>
      </c>
      <c r="T13" s="272">
        <f>ROUND(VLOOKUP(MID($E13,4,3),'Wochentag F(WT)'!$B$7:$J$22,T$9,0),4)</f>
        <v>0.99329999999999996</v>
      </c>
      <c r="U13" s="272">
        <f>ROUND(VLOOKUP(MID($E13,4,3),'Wochentag F(WT)'!$B$7:$J$22,U$9,0),4)</f>
        <v>0.99480000000000002</v>
      </c>
      <c r="V13" s="272">
        <f>ROUND(VLOOKUP(MID($E13,4,3),'Wochentag F(WT)'!$B$7:$J$22,V$9,0),4)</f>
        <v>1.0659000000000001</v>
      </c>
      <c r="W13" s="272">
        <f>ROUND(VLOOKUP(MID($E13,4,3),'Wochentag F(WT)'!$B$7:$J$22,W$9,0),4)</f>
        <v>0.93620000000000003</v>
      </c>
      <c r="X13" s="273">
        <f t="shared" ref="X13:X26" si="2">7-SUM(R13:W13)</f>
        <v>0.90339999999999954</v>
      </c>
      <c r="Y13" s="290"/>
      <c r="Z13" s="208"/>
    </row>
    <row r="14" spans="2:26" s="141" customFormat="1">
      <c r="B14" s="142">
        <v>3</v>
      </c>
      <c r="C14" s="143" t="str">
        <f t="shared" si="0"/>
        <v>Würzburg</v>
      </c>
      <c r="D14" s="61" t="s">
        <v>247</v>
      </c>
      <c r="E14" s="163" t="s">
        <v>666</v>
      </c>
      <c r="F14" s="294" t="str">
        <f>VLOOKUP($E14,'BDEW-Standard'!$B$3:$M$158,F$9,0)</f>
        <v>HA4</v>
      </c>
      <c r="H14" s="271">
        <f>ROUND(VLOOKUP($E14,'BDEW-Standard'!$B$3:$M$158,H$9,0),7)</f>
        <v>4.0196902000000003</v>
      </c>
      <c r="I14" s="271">
        <f>ROUND(VLOOKUP($E14,'BDEW-Standard'!$B$3:$M$158,I$9,0),7)</f>
        <v>-37.828203700000003</v>
      </c>
      <c r="J14" s="271">
        <f>ROUND(VLOOKUP($E14,'BDEW-Standard'!$B$3:$M$158,J$9,0),7)</f>
        <v>8.1593368999999996</v>
      </c>
      <c r="K14" s="271">
        <f>ROUND(VLOOKUP($E14,'BDEW-Standard'!$B$3:$M$158,K$9,0),7)</f>
        <v>4.72845E-2</v>
      </c>
      <c r="L14" s="334">
        <f>ROUND(VLOOKUP($E14,'BDEW-Standard'!$B$3:$M$158,L$9,0),1)</f>
        <v>40</v>
      </c>
      <c r="M14" s="271">
        <f>ROUND(VLOOKUP($E14,'BDEW-Standard'!$B$3:$M$158,M$9,0),7)</f>
        <v>0</v>
      </c>
      <c r="N14" s="271">
        <f>ROUND(VLOOKUP($E14,'BDEW-Standard'!$B$3:$M$158,N$9,0),7)</f>
        <v>0</v>
      </c>
      <c r="O14" s="271">
        <f>ROUND(VLOOKUP($E14,'BDEW-Standard'!$B$3:$M$158,O$9,0),7)</f>
        <v>0</v>
      </c>
      <c r="P14" s="271">
        <f>ROUND(VLOOKUP($E14,'BDEW-Standard'!$B$3:$M$158,P$9,0),7)</f>
        <v>0</v>
      </c>
      <c r="Q14" s="335">
        <f t="shared" si="1"/>
        <v>0.86486713303260787</v>
      </c>
      <c r="R14" s="272">
        <f>ROUND(VLOOKUP(MID($E14,4,3),'Wochentag F(WT)'!$B$7:$J$22,R$9,0),4)</f>
        <v>1.0358000000000001</v>
      </c>
      <c r="S14" s="272">
        <f>ROUND(VLOOKUP(MID($E14,4,3),'Wochentag F(WT)'!$B$7:$J$22,S$9,0),4)</f>
        <v>1.0232000000000001</v>
      </c>
      <c r="T14" s="272">
        <f>ROUND(VLOOKUP(MID($E14,4,3),'Wochentag F(WT)'!$B$7:$J$22,T$9,0),4)</f>
        <v>1.0251999999999999</v>
      </c>
      <c r="U14" s="272">
        <f>ROUND(VLOOKUP(MID($E14,4,3),'Wochentag F(WT)'!$B$7:$J$22,U$9,0),4)</f>
        <v>1.0295000000000001</v>
      </c>
      <c r="V14" s="272">
        <f>ROUND(VLOOKUP(MID($E14,4,3),'Wochentag F(WT)'!$B$7:$J$22,V$9,0),4)</f>
        <v>1.0253000000000001</v>
      </c>
      <c r="W14" s="272">
        <f>ROUND(VLOOKUP(MID($E14,4,3),'Wochentag F(WT)'!$B$7:$J$22,W$9,0),4)</f>
        <v>0.96750000000000003</v>
      </c>
      <c r="X14" s="273">
        <f t="shared" si="2"/>
        <v>0.89350000000000041</v>
      </c>
      <c r="Y14" s="290"/>
      <c r="Z14" s="208"/>
    </row>
    <row r="15" spans="2:26" s="141" customFormat="1">
      <c r="B15" s="142">
        <v>4</v>
      </c>
      <c r="C15" s="143" t="str">
        <f t="shared" si="0"/>
        <v>Würzburg</v>
      </c>
      <c r="D15" s="61" t="s">
        <v>247</v>
      </c>
      <c r="E15" s="163" t="s">
        <v>667</v>
      </c>
      <c r="F15" s="294" t="str">
        <f>VLOOKUP($E15,'BDEW-Standard'!$B$3:$M$158,F$9,0)</f>
        <v>KO4</v>
      </c>
      <c r="H15" s="271">
        <f>ROUND(VLOOKUP($E15,'BDEW-Standard'!$B$3:$M$158,H$9,0),7)</f>
        <v>3.4428942999999999</v>
      </c>
      <c r="I15" s="271">
        <f>ROUND(VLOOKUP($E15,'BDEW-Standard'!$B$3:$M$158,I$9,0),7)</f>
        <v>-36.659050399999998</v>
      </c>
      <c r="J15" s="271">
        <f>ROUND(VLOOKUP($E15,'BDEW-Standard'!$B$3:$M$158,J$9,0),7)</f>
        <v>7.6083226000000002</v>
      </c>
      <c r="K15" s="271">
        <f>ROUND(VLOOKUP($E15,'BDEW-Standard'!$B$3:$M$158,K$9,0),7)</f>
        <v>7.4685000000000001E-2</v>
      </c>
      <c r="L15" s="334">
        <f>ROUND(VLOOKUP($E15,'BDEW-Standard'!$B$3:$M$158,L$9,0),1)</f>
        <v>40</v>
      </c>
      <c r="M15" s="271">
        <f>ROUND(VLOOKUP($E15,'BDEW-Standard'!$B$3:$M$158,M$9,0),7)</f>
        <v>0</v>
      </c>
      <c r="N15" s="271">
        <f>ROUND(VLOOKUP($E15,'BDEW-Standard'!$B$3:$M$158,N$9,0),7)</f>
        <v>0</v>
      </c>
      <c r="O15" s="271">
        <f>ROUND(VLOOKUP($E15,'BDEW-Standard'!$B$3:$M$158,O$9,0),7)</f>
        <v>0</v>
      </c>
      <c r="P15" s="271">
        <f>ROUND(VLOOKUP($E15,'BDEW-Standard'!$B$3:$M$158,P$9,0),7)</f>
        <v>0</v>
      </c>
      <c r="Q15" s="335">
        <f t="shared" si="1"/>
        <v>0.97768382110526542</v>
      </c>
      <c r="R15" s="272">
        <f>ROUND(VLOOKUP(MID($E15,4,3),'Wochentag F(WT)'!$B$7:$J$22,R$9,0),4)</f>
        <v>1.0354000000000001</v>
      </c>
      <c r="S15" s="272">
        <f>ROUND(VLOOKUP(MID($E15,4,3),'Wochentag F(WT)'!$B$7:$J$22,S$9,0),4)</f>
        <v>1.0523</v>
      </c>
      <c r="T15" s="272">
        <f>ROUND(VLOOKUP(MID($E15,4,3),'Wochentag F(WT)'!$B$7:$J$22,T$9,0),4)</f>
        <v>1.0448999999999999</v>
      </c>
      <c r="U15" s="272">
        <f>ROUND(VLOOKUP(MID($E15,4,3),'Wochentag F(WT)'!$B$7:$J$22,U$9,0),4)</f>
        <v>1.0494000000000001</v>
      </c>
      <c r="V15" s="272">
        <f>ROUND(VLOOKUP(MID($E15,4,3),'Wochentag F(WT)'!$B$7:$J$22,V$9,0),4)</f>
        <v>0.98850000000000005</v>
      </c>
      <c r="W15" s="272">
        <f>ROUND(VLOOKUP(MID($E15,4,3),'Wochentag F(WT)'!$B$7:$J$22,W$9,0),4)</f>
        <v>0.88600000000000001</v>
      </c>
      <c r="X15" s="273">
        <f t="shared" si="2"/>
        <v>0.94349999999999934</v>
      </c>
      <c r="Y15" s="290"/>
      <c r="Z15" s="208"/>
    </row>
    <row r="16" spans="2:26" s="141" customFormat="1">
      <c r="B16" s="142">
        <v>5</v>
      </c>
      <c r="C16" s="143" t="str">
        <f t="shared" si="0"/>
        <v>Würzburg</v>
      </c>
      <c r="D16" s="61" t="s">
        <v>247</v>
      </c>
      <c r="E16" s="163" t="s">
        <v>668</v>
      </c>
      <c r="F16" s="294" t="str">
        <f>VLOOKUP($E16,'BDEW-Standard'!$B$3:$M$158,F$9,0)</f>
        <v>BD4</v>
      </c>
      <c r="H16" s="271">
        <f>ROUND(VLOOKUP($E16,'BDEW-Standard'!$B$3:$M$158,H$9,0),7)</f>
        <v>3.75</v>
      </c>
      <c r="I16" s="271">
        <f>ROUND(VLOOKUP($E16,'BDEW-Standard'!$B$3:$M$158,I$9,0),7)</f>
        <v>-37.5</v>
      </c>
      <c r="J16" s="271">
        <f>ROUND(VLOOKUP($E16,'BDEW-Standard'!$B$3:$M$158,J$9,0),7)</f>
        <v>6.8</v>
      </c>
      <c r="K16" s="271">
        <f>ROUND(VLOOKUP($E16,'BDEW-Standard'!$B$3:$M$158,K$9,0),7)</f>
        <v>6.0911300000000002E-2</v>
      </c>
      <c r="L16" s="334">
        <f>ROUND(VLOOKUP($E16,'BDEW-Standard'!$B$3:$M$158,L$9,0),1)</f>
        <v>40</v>
      </c>
      <c r="M16" s="271">
        <f>ROUND(VLOOKUP($E16,'BDEW-Standard'!$B$3:$M$158,M$9,0),7)</f>
        <v>0</v>
      </c>
      <c r="N16" s="271">
        <f>ROUND(VLOOKUP($E16,'BDEW-Standard'!$B$3:$M$158,N$9,0),7)</f>
        <v>0</v>
      </c>
      <c r="O16" s="271">
        <f>ROUND(VLOOKUP($E16,'BDEW-Standard'!$B$3:$M$158,O$9,0),7)</f>
        <v>0</v>
      </c>
      <c r="P16" s="271">
        <f>ROUND(VLOOKUP($E16,'BDEW-Standard'!$B$3:$M$158,P$9,0),7)</f>
        <v>0</v>
      </c>
      <c r="Q16" s="335">
        <f t="shared" si="1"/>
        <v>1.0126136468627658</v>
      </c>
      <c r="R16" s="272">
        <f>ROUND(VLOOKUP(MID($E16,4,3),'Wochentag F(WT)'!$B$7:$J$22,R$9,0),4)</f>
        <v>1.1052</v>
      </c>
      <c r="S16" s="272">
        <f>ROUND(VLOOKUP(MID($E16,4,3),'Wochentag F(WT)'!$B$7:$J$22,S$9,0),4)</f>
        <v>1.0857000000000001</v>
      </c>
      <c r="T16" s="272">
        <f>ROUND(VLOOKUP(MID($E16,4,3),'Wochentag F(WT)'!$B$7:$J$22,T$9,0),4)</f>
        <v>1.0378000000000001</v>
      </c>
      <c r="U16" s="272">
        <f>ROUND(VLOOKUP(MID($E16,4,3),'Wochentag F(WT)'!$B$7:$J$22,U$9,0),4)</f>
        <v>1.0622</v>
      </c>
      <c r="V16" s="272">
        <f>ROUND(VLOOKUP(MID($E16,4,3),'Wochentag F(WT)'!$B$7:$J$22,V$9,0),4)</f>
        <v>1.0266</v>
      </c>
      <c r="W16" s="272">
        <f>ROUND(VLOOKUP(MID($E16,4,3),'Wochentag F(WT)'!$B$7:$J$22,W$9,0),4)</f>
        <v>0.76290000000000002</v>
      </c>
      <c r="X16" s="273">
        <f t="shared" si="2"/>
        <v>0.91959999999999997</v>
      </c>
      <c r="Y16" s="290"/>
      <c r="Z16" s="208"/>
    </row>
    <row r="17" spans="2:26" s="141" customFormat="1">
      <c r="B17" s="142">
        <v>6</v>
      </c>
      <c r="C17" s="143" t="str">
        <f t="shared" si="0"/>
        <v>Würzburg</v>
      </c>
      <c r="D17" s="61" t="s">
        <v>247</v>
      </c>
      <c r="E17" s="163" t="s">
        <v>669</v>
      </c>
      <c r="F17" s="294" t="str">
        <f>VLOOKUP($E17,'BDEW-Standard'!$B$3:$M$158,F$9,0)</f>
        <v>GA4</v>
      </c>
      <c r="H17" s="271">
        <f>ROUND(VLOOKUP($E17,'BDEW-Standard'!$B$3:$M$158,H$9,0),7)</f>
        <v>2.8195655999999998</v>
      </c>
      <c r="I17" s="271">
        <f>ROUND(VLOOKUP($E17,'BDEW-Standard'!$B$3:$M$158,I$9,0),7)</f>
        <v>-36</v>
      </c>
      <c r="J17" s="271">
        <f>ROUND(VLOOKUP($E17,'BDEW-Standard'!$B$3:$M$158,J$9,0),7)</f>
        <v>7.7368518000000002</v>
      </c>
      <c r="K17" s="271">
        <f>ROUND(VLOOKUP($E17,'BDEW-Standard'!$B$3:$M$158,K$9,0),7)</f>
        <v>0.157281</v>
      </c>
      <c r="L17" s="334">
        <f>ROUND(VLOOKUP($E17,'BDEW-Standard'!$B$3:$M$158,L$9,0),1)</f>
        <v>40</v>
      </c>
      <c r="M17" s="271">
        <f>ROUND(VLOOKUP($E17,'BDEW-Standard'!$B$3:$M$158,M$9,0),7)</f>
        <v>0</v>
      </c>
      <c r="N17" s="271">
        <f>ROUND(VLOOKUP($E17,'BDEW-Standard'!$B$3:$M$158,N$9,0),7)</f>
        <v>0</v>
      </c>
      <c r="O17" s="271">
        <f>ROUND(VLOOKUP($E17,'BDEW-Standard'!$B$3:$M$158,O$9,0),7)</f>
        <v>0</v>
      </c>
      <c r="P17" s="271">
        <f>ROUND(VLOOKUP($E17,'BDEW-Standard'!$B$3:$M$158,P$9,0),7)</f>
        <v>0</v>
      </c>
      <c r="Q17" s="335">
        <f t="shared" si="1"/>
        <v>0.96576337685759206</v>
      </c>
      <c r="R17" s="272">
        <f>ROUND(VLOOKUP(MID($E17,4,3),'Wochentag F(WT)'!$B$7:$J$22,R$9,0),4)</f>
        <v>0.93220000000000003</v>
      </c>
      <c r="S17" s="272">
        <f>ROUND(VLOOKUP(MID($E17,4,3),'Wochentag F(WT)'!$B$7:$J$22,S$9,0),4)</f>
        <v>0.98939999999999995</v>
      </c>
      <c r="T17" s="272">
        <f>ROUND(VLOOKUP(MID($E17,4,3),'Wochentag F(WT)'!$B$7:$J$22,T$9,0),4)</f>
        <v>1.0033000000000001</v>
      </c>
      <c r="U17" s="272">
        <f>ROUND(VLOOKUP(MID($E17,4,3),'Wochentag F(WT)'!$B$7:$J$22,U$9,0),4)</f>
        <v>1.0108999999999999</v>
      </c>
      <c r="V17" s="272">
        <f>ROUND(VLOOKUP(MID($E17,4,3),'Wochentag F(WT)'!$B$7:$J$22,V$9,0),4)</f>
        <v>1.018</v>
      </c>
      <c r="W17" s="272">
        <f>ROUND(VLOOKUP(MID($E17,4,3),'Wochentag F(WT)'!$B$7:$J$22,W$9,0),4)</f>
        <v>1.0356000000000001</v>
      </c>
      <c r="X17" s="273">
        <f t="shared" si="2"/>
        <v>1.0106000000000002</v>
      </c>
      <c r="Y17" s="290"/>
      <c r="Z17" s="208"/>
    </row>
    <row r="18" spans="2:26" s="141" customFormat="1">
      <c r="B18" s="142">
        <v>7</v>
      </c>
      <c r="C18" s="143" t="str">
        <f t="shared" si="0"/>
        <v>Würzburg</v>
      </c>
      <c r="D18" s="61" t="s">
        <v>247</v>
      </c>
      <c r="E18" s="163" t="s">
        <v>670</v>
      </c>
      <c r="F18" s="294" t="str">
        <f>VLOOKUP($E18,'BDEW-Standard'!$B$3:$M$158,F$9,0)</f>
        <v>BH4</v>
      </c>
      <c r="H18" s="271">
        <f>ROUND(VLOOKUP($E18,'BDEW-Standard'!$B$3:$M$158,H$9,0),7)</f>
        <v>2.4595180999999999</v>
      </c>
      <c r="I18" s="271">
        <f>ROUND(VLOOKUP($E18,'BDEW-Standard'!$B$3:$M$158,I$9,0),7)</f>
        <v>-35.253212400000002</v>
      </c>
      <c r="J18" s="271">
        <f>ROUND(VLOOKUP($E18,'BDEW-Standard'!$B$3:$M$158,J$9,0),7)</f>
        <v>6.0587001000000003</v>
      </c>
      <c r="K18" s="271">
        <f>ROUND(VLOOKUP($E18,'BDEW-Standard'!$B$3:$M$158,K$9,0),7)</f>
        <v>0.16473699999999999</v>
      </c>
      <c r="L18" s="334">
        <f>ROUND(VLOOKUP($E18,'BDEW-Standard'!$B$3:$M$158,L$9,0),1)</f>
        <v>40</v>
      </c>
      <c r="M18" s="271">
        <f>ROUND(VLOOKUP($E18,'BDEW-Standard'!$B$3:$M$158,M$9,0),7)</f>
        <v>0</v>
      </c>
      <c r="N18" s="271">
        <f>ROUND(VLOOKUP($E18,'BDEW-Standard'!$B$3:$M$158,N$9,0),7)</f>
        <v>0</v>
      </c>
      <c r="O18" s="271">
        <f>ROUND(VLOOKUP($E18,'BDEW-Standard'!$B$3:$M$158,O$9,0),7)</f>
        <v>0</v>
      </c>
      <c r="P18" s="271">
        <f>ROUND(VLOOKUP($E18,'BDEW-Standard'!$B$3:$M$158,P$9,0),7)</f>
        <v>0</v>
      </c>
      <c r="Q18" s="335">
        <f t="shared" si="1"/>
        <v>1.043802057143173</v>
      </c>
      <c r="R18" s="272">
        <f>ROUND(VLOOKUP(MID($E18,4,3),'Wochentag F(WT)'!$B$7:$J$22,R$9,0),4)</f>
        <v>0.97670000000000001</v>
      </c>
      <c r="S18" s="272">
        <f>ROUND(VLOOKUP(MID($E18,4,3),'Wochentag F(WT)'!$B$7:$J$22,S$9,0),4)</f>
        <v>1.0388999999999999</v>
      </c>
      <c r="T18" s="272">
        <f>ROUND(VLOOKUP(MID($E18,4,3),'Wochentag F(WT)'!$B$7:$J$22,T$9,0),4)</f>
        <v>1.0027999999999999</v>
      </c>
      <c r="U18" s="272">
        <f>ROUND(VLOOKUP(MID($E18,4,3),'Wochentag F(WT)'!$B$7:$J$22,U$9,0),4)</f>
        <v>1.0162</v>
      </c>
      <c r="V18" s="272">
        <f>ROUND(VLOOKUP(MID($E18,4,3),'Wochentag F(WT)'!$B$7:$J$22,V$9,0),4)</f>
        <v>1.0024</v>
      </c>
      <c r="W18" s="272">
        <f>ROUND(VLOOKUP(MID($E18,4,3),'Wochentag F(WT)'!$B$7:$J$22,W$9,0),4)</f>
        <v>1.0043</v>
      </c>
      <c r="X18" s="273">
        <f t="shared" si="2"/>
        <v>0.95870000000000122</v>
      </c>
      <c r="Y18" s="290"/>
      <c r="Z18" s="208"/>
    </row>
    <row r="19" spans="2:26" s="141" customFormat="1">
      <c r="B19" s="142">
        <v>8</v>
      </c>
      <c r="C19" s="143" t="str">
        <f t="shared" si="0"/>
        <v>Würzburg</v>
      </c>
      <c r="D19" s="61" t="s">
        <v>247</v>
      </c>
      <c r="E19" s="163" t="s">
        <v>671</v>
      </c>
      <c r="F19" s="294" t="str">
        <f>VLOOKUP($E19,'BDEW-Standard'!$B$3:$M$158,F$9,0)</f>
        <v>WA4</v>
      </c>
      <c r="H19" s="271">
        <f>ROUND(VLOOKUP($E19,'BDEW-Standard'!$B$3:$M$158,H$9,0),7)</f>
        <v>1.0535874999999999</v>
      </c>
      <c r="I19" s="271">
        <f>ROUND(VLOOKUP($E19,'BDEW-Standard'!$B$3:$M$158,I$9,0),7)</f>
        <v>-35.299999999999997</v>
      </c>
      <c r="J19" s="271">
        <f>ROUND(VLOOKUP($E19,'BDEW-Standard'!$B$3:$M$158,J$9,0),7)</f>
        <v>4.8662747</v>
      </c>
      <c r="K19" s="271">
        <f>ROUND(VLOOKUP($E19,'BDEW-Standard'!$B$3:$M$158,K$9,0),7)</f>
        <v>0.68110420000000005</v>
      </c>
      <c r="L19" s="334">
        <f>ROUND(VLOOKUP($E19,'BDEW-Standard'!$B$3:$M$158,L$9,0),1)</f>
        <v>40</v>
      </c>
      <c r="M19" s="271">
        <f>ROUND(VLOOKUP($E19,'BDEW-Standard'!$B$3:$M$158,M$9,0),7)</f>
        <v>0</v>
      </c>
      <c r="N19" s="271">
        <f>ROUND(VLOOKUP($E19,'BDEW-Standard'!$B$3:$M$158,N$9,0),7)</f>
        <v>0</v>
      </c>
      <c r="O19" s="271">
        <f>ROUND(VLOOKUP($E19,'BDEW-Standard'!$B$3:$M$158,O$9,0),7)</f>
        <v>0</v>
      </c>
      <c r="P19" s="271">
        <f>ROUND(VLOOKUP($E19,'BDEW-Standard'!$B$3:$M$158,P$9,0),7)</f>
        <v>0</v>
      </c>
      <c r="Q19" s="335">
        <f t="shared" si="1"/>
        <v>1.0844348950990992</v>
      </c>
      <c r="R19" s="272">
        <f>ROUND(VLOOKUP(MID($E19,4,3),'Wochentag F(WT)'!$B$7:$J$22,R$9,0),4)</f>
        <v>1.2457</v>
      </c>
      <c r="S19" s="272">
        <f>ROUND(VLOOKUP(MID($E19,4,3),'Wochentag F(WT)'!$B$7:$J$22,S$9,0),4)</f>
        <v>1.2615000000000001</v>
      </c>
      <c r="T19" s="272">
        <f>ROUND(VLOOKUP(MID($E19,4,3),'Wochentag F(WT)'!$B$7:$J$22,T$9,0),4)</f>
        <v>1.2706999999999999</v>
      </c>
      <c r="U19" s="272">
        <f>ROUND(VLOOKUP(MID($E19,4,3),'Wochentag F(WT)'!$B$7:$J$22,U$9,0),4)</f>
        <v>1.2430000000000001</v>
      </c>
      <c r="V19" s="272">
        <f>ROUND(VLOOKUP(MID($E19,4,3),'Wochentag F(WT)'!$B$7:$J$22,V$9,0),4)</f>
        <v>1.1275999999999999</v>
      </c>
      <c r="W19" s="272">
        <f>ROUND(VLOOKUP(MID($E19,4,3),'Wochentag F(WT)'!$B$7:$J$22,W$9,0),4)</f>
        <v>0.38769999999999999</v>
      </c>
      <c r="X19" s="273">
        <f t="shared" si="2"/>
        <v>0.46379999999999999</v>
      </c>
      <c r="Y19" s="290"/>
      <c r="Z19" s="208"/>
    </row>
    <row r="20" spans="2:26" s="141" customFormat="1">
      <c r="B20" s="142">
        <v>9</v>
      </c>
      <c r="C20" s="143" t="str">
        <f t="shared" si="0"/>
        <v>Würzburg</v>
      </c>
      <c r="D20" s="61" t="s">
        <v>247</v>
      </c>
      <c r="E20" s="163" t="s">
        <v>672</v>
      </c>
      <c r="F20" s="294" t="str">
        <f>VLOOKUP($E20,'BDEW-Standard'!$B$3:$M$158,F$9,0)</f>
        <v>HD4</v>
      </c>
      <c r="H20" s="271">
        <f>ROUND(VLOOKUP($E20,'BDEW-Standard'!$B$3:$M$158,H$9,0),7)</f>
        <v>3.0084346000000002</v>
      </c>
      <c r="I20" s="271">
        <f>ROUND(VLOOKUP($E20,'BDEW-Standard'!$B$3:$M$158,I$9,0),7)</f>
        <v>-36.607845300000001</v>
      </c>
      <c r="J20" s="271">
        <f>ROUND(VLOOKUP($E20,'BDEW-Standard'!$B$3:$M$158,J$9,0),7)</f>
        <v>7.3211870000000001</v>
      </c>
      <c r="K20" s="271">
        <f>ROUND(VLOOKUP($E20,'BDEW-Standard'!$B$3:$M$158,K$9,0),7)</f>
        <v>0.15496599999999999</v>
      </c>
      <c r="L20" s="334">
        <f>ROUND(VLOOKUP($E20,'BDEW-Standard'!$B$3:$M$158,L$9,0),1)</f>
        <v>40</v>
      </c>
      <c r="M20" s="271">
        <f>ROUND(VLOOKUP($E20,'BDEW-Standard'!$B$3:$M$158,M$9,0),7)</f>
        <v>0</v>
      </c>
      <c r="N20" s="271">
        <f>ROUND(VLOOKUP($E20,'BDEW-Standard'!$B$3:$M$158,N$9,0),7)</f>
        <v>0</v>
      </c>
      <c r="O20" s="271">
        <f>ROUND(VLOOKUP($E20,'BDEW-Standard'!$B$3:$M$158,O$9,0),7)</f>
        <v>0</v>
      </c>
      <c r="P20" s="271">
        <f>ROUND(VLOOKUP($E20,'BDEW-Standard'!$B$3:$M$158,P$9,0),7)</f>
        <v>0</v>
      </c>
      <c r="Q20" s="335">
        <f t="shared" si="1"/>
        <v>0.97302438504000599</v>
      </c>
      <c r="R20" s="272">
        <f>ROUND(VLOOKUP(MID($E20,4,3),'Wochentag F(WT)'!$B$7:$J$22,R$9,0),4)</f>
        <v>1.03</v>
      </c>
      <c r="S20" s="272">
        <f>ROUND(VLOOKUP(MID($E20,4,3),'Wochentag F(WT)'!$B$7:$J$22,S$9,0),4)</f>
        <v>1.03</v>
      </c>
      <c r="T20" s="272">
        <f>ROUND(VLOOKUP(MID($E20,4,3),'Wochentag F(WT)'!$B$7:$J$22,T$9,0),4)</f>
        <v>1.02</v>
      </c>
      <c r="U20" s="272">
        <f>ROUND(VLOOKUP(MID($E20,4,3),'Wochentag F(WT)'!$B$7:$J$22,U$9,0),4)</f>
        <v>1.03</v>
      </c>
      <c r="V20" s="272">
        <f>ROUND(VLOOKUP(MID($E20,4,3),'Wochentag F(WT)'!$B$7:$J$22,V$9,0),4)</f>
        <v>1.01</v>
      </c>
      <c r="W20" s="272">
        <f>ROUND(VLOOKUP(MID($E20,4,3),'Wochentag F(WT)'!$B$7:$J$22,W$9,0),4)</f>
        <v>0.93</v>
      </c>
      <c r="X20" s="273">
        <f t="shared" si="2"/>
        <v>0.95000000000000018</v>
      </c>
      <c r="Y20" s="290"/>
      <c r="Z20" s="208"/>
    </row>
    <row r="21" spans="2:26" s="141" customFormat="1">
      <c r="B21" s="142">
        <v>10</v>
      </c>
      <c r="C21" s="143" t="str">
        <f t="shared" si="0"/>
        <v>Würzburg</v>
      </c>
      <c r="D21" s="61" t="s">
        <v>247</v>
      </c>
      <c r="E21" s="163" t="s">
        <v>673</v>
      </c>
      <c r="F21" s="294" t="str">
        <f>VLOOKUP($E21,'BDEW-Standard'!$B$3:$M$158,F$9,0)</f>
        <v>GB4</v>
      </c>
      <c r="H21" s="271">
        <f>ROUND(VLOOKUP($E21,'BDEW-Standard'!$B$3:$M$158,H$9,0),7)</f>
        <v>3.6017736</v>
      </c>
      <c r="I21" s="271">
        <f>ROUND(VLOOKUP($E21,'BDEW-Standard'!$B$3:$M$158,I$9,0),7)</f>
        <v>-37.882536799999997</v>
      </c>
      <c r="J21" s="271">
        <f>ROUND(VLOOKUP($E21,'BDEW-Standard'!$B$3:$M$158,J$9,0),7)</f>
        <v>6.9836070000000001</v>
      </c>
      <c r="K21" s="271">
        <f>ROUND(VLOOKUP($E21,'BDEW-Standard'!$B$3:$M$158,K$9,0),7)</f>
        <v>5.4826199999999999E-2</v>
      </c>
      <c r="L21" s="334">
        <f>ROUND(VLOOKUP($E21,'BDEW-Standard'!$B$3:$M$158,L$9,0),1)</f>
        <v>40</v>
      </c>
      <c r="M21" s="271">
        <f>ROUND(VLOOKUP($E21,'BDEW-Standard'!$B$3:$M$158,M$9,0),7)</f>
        <v>0</v>
      </c>
      <c r="N21" s="271">
        <f>ROUND(VLOOKUP($E21,'BDEW-Standard'!$B$3:$M$158,N$9,0),7)</f>
        <v>0</v>
      </c>
      <c r="O21" s="271">
        <f>ROUND(VLOOKUP($E21,'BDEW-Standard'!$B$3:$M$158,O$9,0),7)</f>
        <v>0</v>
      </c>
      <c r="P21" s="271">
        <f>ROUND(VLOOKUP($E21,'BDEW-Standard'!$B$3:$M$158,P$9,0),7)</f>
        <v>0</v>
      </c>
      <c r="Q21" s="335">
        <f t="shared" si="1"/>
        <v>0.90239375975311864</v>
      </c>
      <c r="R21" s="272">
        <f>ROUND(VLOOKUP(MID($E21,4,3),'Wochentag F(WT)'!$B$7:$J$22,R$9,0),4)</f>
        <v>0.98970000000000002</v>
      </c>
      <c r="S21" s="272">
        <f>ROUND(VLOOKUP(MID($E21,4,3),'Wochentag F(WT)'!$B$7:$J$22,S$9,0),4)</f>
        <v>0.9627</v>
      </c>
      <c r="T21" s="272">
        <f>ROUND(VLOOKUP(MID($E21,4,3),'Wochentag F(WT)'!$B$7:$J$22,T$9,0),4)</f>
        <v>1.0507</v>
      </c>
      <c r="U21" s="272">
        <f>ROUND(VLOOKUP(MID($E21,4,3),'Wochentag F(WT)'!$B$7:$J$22,U$9,0),4)</f>
        <v>1.0551999999999999</v>
      </c>
      <c r="V21" s="272">
        <f>ROUND(VLOOKUP(MID($E21,4,3),'Wochentag F(WT)'!$B$7:$J$22,V$9,0),4)</f>
        <v>1.0297000000000001</v>
      </c>
      <c r="W21" s="272">
        <f>ROUND(VLOOKUP(MID($E21,4,3),'Wochentag F(WT)'!$B$7:$J$22,W$9,0),4)</f>
        <v>0.97670000000000001</v>
      </c>
      <c r="X21" s="273">
        <f t="shared" si="2"/>
        <v>0.9352999999999998</v>
      </c>
      <c r="Y21" s="290"/>
      <c r="Z21" s="208"/>
    </row>
    <row r="22" spans="2:26" s="141" customFormat="1">
      <c r="B22" s="142">
        <v>11</v>
      </c>
      <c r="C22" s="143" t="str">
        <f t="shared" si="0"/>
        <v>Würzburg</v>
      </c>
      <c r="D22" s="61" t="s">
        <v>247</v>
      </c>
      <c r="E22" s="163" t="s">
        <v>674</v>
      </c>
      <c r="F22" s="294" t="str">
        <f>VLOOKUP($E22,'BDEW-Standard'!$B$3:$M$158,F$9,0)</f>
        <v>PD4</v>
      </c>
      <c r="H22" s="271">
        <f>ROUND(VLOOKUP($E22,'BDEW-Standard'!$B$3:$M$158,H$9,0),7)</f>
        <v>3.85</v>
      </c>
      <c r="I22" s="271">
        <f>ROUND(VLOOKUP($E22,'BDEW-Standard'!$B$3:$M$158,I$9,0),7)</f>
        <v>-37</v>
      </c>
      <c r="J22" s="271">
        <f>ROUND(VLOOKUP($E22,'BDEW-Standard'!$B$3:$M$158,J$9,0),7)</f>
        <v>10.2405021</v>
      </c>
      <c r="K22" s="271">
        <f>ROUND(VLOOKUP($E22,'BDEW-Standard'!$B$3:$M$158,K$9,0),7)</f>
        <v>4.6924300000000002E-2</v>
      </c>
      <c r="L22" s="334">
        <f>ROUND(VLOOKUP($E22,'BDEW-Standard'!$B$3:$M$158,L$9,0),1)</f>
        <v>40</v>
      </c>
      <c r="M22" s="271">
        <f>ROUND(VLOOKUP($E22,'BDEW-Standard'!$B$3:$M$158,M$9,0),7)</f>
        <v>0</v>
      </c>
      <c r="N22" s="271">
        <f>ROUND(VLOOKUP($E22,'BDEW-Standard'!$B$3:$M$158,N$9,0),7)</f>
        <v>0</v>
      </c>
      <c r="O22" s="271">
        <f>ROUND(VLOOKUP($E22,'BDEW-Standard'!$B$3:$M$158,O$9,0),7)</f>
        <v>0</v>
      </c>
      <c r="P22" s="271">
        <f>ROUND(VLOOKUP($E22,'BDEW-Standard'!$B$3:$M$158,P$9,0),7)</f>
        <v>0</v>
      </c>
      <c r="Q22" s="335">
        <f t="shared" si="1"/>
        <v>0.75691065279879233</v>
      </c>
      <c r="R22" s="272">
        <f>ROUND(VLOOKUP(MID($E22,4,3),'Wochentag F(WT)'!$B$7:$J$22,R$9,0),4)</f>
        <v>1.0214000000000001</v>
      </c>
      <c r="S22" s="272">
        <f>ROUND(VLOOKUP(MID($E22,4,3),'Wochentag F(WT)'!$B$7:$J$22,S$9,0),4)</f>
        <v>1.0866</v>
      </c>
      <c r="T22" s="272">
        <f>ROUND(VLOOKUP(MID($E22,4,3),'Wochentag F(WT)'!$B$7:$J$22,T$9,0),4)</f>
        <v>1.0720000000000001</v>
      </c>
      <c r="U22" s="272">
        <f>ROUND(VLOOKUP(MID($E22,4,3),'Wochentag F(WT)'!$B$7:$J$22,U$9,0),4)</f>
        <v>1.0557000000000001</v>
      </c>
      <c r="V22" s="272">
        <f>ROUND(VLOOKUP(MID($E22,4,3),'Wochentag F(WT)'!$B$7:$J$22,V$9,0),4)</f>
        <v>1.0117</v>
      </c>
      <c r="W22" s="272">
        <f>ROUND(VLOOKUP(MID($E22,4,3),'Wochentag F(WT)'!$B$7:$J$22,W$9,0),4)</f>
        <v>0.90010000000000001</v>
      </c>
      <c r="X22" s="273">
        <f t="shared" si="2"/>
        <v>0.85249999999999915</v>
      </c>
      <c r="Y22" s="290"/>
      <c r="Z22" s="208"/>
    </row>
    <row r="23" spans="2:26" s="141" customFormat="1">
      <c r="B23" s="142">
        <v>12</v>
      </c>
      <c r="C23" s="143" t="str">
        <f t="shared" si="0"/>
        <v>Würzburg</v>
      </c>
      <c r="D23" s="61" t="s">
        <v>247</v>
      </c>
      <c r="E23" s="163" t="s">
        <v>56</v>
      </c>
      <c r="F23" s="294" t="str">
        <f>VLOOKUP($E23,'BDEW-Standard'!$B$3:$M$158,F$9,0)</f>
        <v>G14</v>
      </c>
      <c r="H23" s="271">
        <f>ROUND(VLOOKUP($E23,'BDEW-Standard'!$B$3:$M$158,H$9,0),7)</f>
        <v>3.159294</v>
      </c>
      <c r="I23" s="271">
        <f>ROUND(VLOOKUP($E23,'BDEW-Standard'!$B$3:$M$158,I$9,0),7)</f>
        <v>-37.406886</v>
      </c>
      <c r="J23" s="271">
        <f>ROUND(VLOOKUP($E23,'BDEW-Standard'!$B$3:$M$158,J$9,0),7)</f>
        <v>6.1418926000000003</v>
      </c>
      <c r="K23" s="271">
        <f>ROUND(VLOOKUP($E23,'BDEW-Standard'!$B$3:$M$158,K$9,0),7)</f>
        <v>7.6563300000000001E-2</v>
      </c>
      <c r="L23" s="334">
        <f>ROUND(VLOOKUP($E23,'BDEW-Standard'!$B$3:$M$158,L$9,0),1)</f>
        <v>40</v>
      </c>
      <c r="M23" s="271">
        <f>ROUND(VLOOKUP($E23,'BDEW-Standard'!$B$3:$M$158,M$9,0),7)</f>
        <v>0</v>
      </c>
      <c r="N23" s="271">
        <f>ROUND(VLOOKUP($E23,'BDEW-Standard'!$B$3:$M$158,N$9,0),7)</f>
        <v>0</v>
      </c>
      <c r="O23" s="271">
        <f>ROUND(VLOOKUP($E23,'BDEW-Standard'!$B$3:$M$158,O$9,0),7)</f>
        <v>0</v>
      </c>
      <c r="P23" s="271">
        <f>ROUND(VLOOKUP($E23,'BDEW-Standard'!$B$3:$M$158,P$9,0),7)</f>
        <v>0</v>
      </c>
      <c r="Q23" s="335">
        <f t="shared" si="1"/>
        <v>0.95202070224521151</v>
      </c>
      <c r="R23" s="272">
        <f>ROUND(VLOOKUP(MID($E23,4,3),'Wochentag F(WT)'!$B$7:$J$22,R$9,0),4)</f>
        <v>1</v>
      </c>
      <c r="S23" s="272">
        <f>ROUND(VLOOKUP(MID($E23,4,3),'Wochentag F(WT)'!$B$7:$J$22,S$9,0),4)</f>
        <v>1</v>
      </c>
      <c r="T23" s="272">
        <f>ROUND(VLOOKUP(MID($E23,4,3),'Wochentag F(WT)'!$B$7:$J$22,T$9,0),4)</f>
        <v>1</v>
      </c>
      <c r="U23" s="272">
        <f>ROUND(VLOOKUP(MID($E23,4,3),'Wochentag F(WT)'!$B$7:$J$22,U$9,0),4)</f>
        <v>1</v>
      </c>
      <c r="V23" s="272">
        <f>ROUND(VLOOKUP(MID($E23,4,3),'Wochentag F(WT)'!$B$7:$J$22,V$9,0),4)</f>
        <v>1</v>
      </c>
      <c r="W23" s="272">
        <f>ROUND(VLOOKUP(MID($E23,4,3),'Wochentag F(WT)'!$B$7:$J$22,W$9,0),4)</f>
        <v>1</v>
      </c>
      <c r="X23" s="273">
        <f t="shared" si="2"/>
        <v>1</v>
      </c>
      <c r="Y23" s="290"/>
      <c r="Z23" s="208"/>
    </row>
    <row r="24" spans="2:26" s="141" customFormat="1">
      <c r="B24" s="142">
        <v>13</v>
      </c>
      <c r="C24" s="143" t="str">
        <f t="shared" si="0"/>
        <v>Würzburg</v>
      </c>
      <c r="D24" s="61" t="s">
        <v>247</v>
      </c>
      <c r="E24" s="163" t="s">
        <v>66</v>
      </c>
      <c r="F24" s="294" t="str">
        <f>VLOOKUP($E24,'BDEW-Standard'!$B$3:$M$158,F$9,0)</f>
        <v>G24</v>
      </c>
      <c r="H24" s="271">
        <f>ROUND(VLOOKUP($E24,'BDEW-Standard'!$B$3:$M$158,H$9,0),7)</f>
        <v>2.4859160999999999</v>
      </c>
      <c r="I24" s="271">
        <f>ROUND(VLOOKUP($E24,'BDEW-Standard'!$B$3:$M$158,I$9,0),7)</f>
        <v>-35.043597800000001</v>
      </c>
      <c r="J24" s="271">
        <f>ROUND(VLOOKUP($E24,'BDEW-Standard'!$B$3:$M$158,J$9,0),7)</f>
        <v>6.2818214000000001</v>
      </c>
      <c r="K24" s="271">
        <f>ROUND(VLOOKUP($E24,'BDEW-Standard'!$B$3:$M$158,K$9,0),7)</f>
        <v>0.1065396</v>
      </c>
      <c r="L24" s="334">
        <f>ROUND(VLOOKUP($E24,'BDEW-Standard'!$B$3:$M$158,L$9,0),1)</f>
        <v>40</v>
      </c>
      <c r="M24" s="271">
        <f>ROUND(VLOOKUP($E24,'BDEW-Standard'!$B$3:$M$158,M$9,0),7)</f>
        <v>0</v>
      </c>
      <c r="N24" s="271">
        <f>ROUND(VLOOKUP($E24,'BDEW-Standard'!$B$3:$M$158,N$9,0),7)</f>
        <v>0</v>
      </c>
      <c r="O24" s="271">
        <f>ROUND(VLOOKUP($E24,'BDEW-Standard'!$B$3:$M$158,O$9,0),7)</f>
        <v>0</v>
      </c>
      <c r="P24" s="271">
        <f>ROUND(VLOOKUP($E24,'BDEW-Standard'!$B$3:$M$158,P$9,0),7)</f>
        <v>0</v>
      </c>
      <c r="Q24" s="335">
        <f t="shared" si="1"/>
        <v>1.0041152127680664</v>
      </c>
      <c r="R24" s="272">
        <f>ROUND(VLOOKUP(MID($E24,4,3),'Wochentag F(WT)'!$B$7:$J$22,R$9,0),4)</f>
        <v>1</v>
      </c>
      <c r="S24" s="272">
        <f>ROUND(VLOOKUP(MID($E24,4,3),'Wochentag F(WT)'!$B$7:$J$22,S$9,0),4)</f>
        <v>1</v>
      </c>
      <c r="T24" s="272">
        <f>ROUND(VLOOKUP(MID($E24,4,3),'Wochentag F(WT)'!$B$7:$J$22,T$9,0),4)</f>
        <v>1</v>
      </c>
      <c r="U24" s="272">
        <f>ROUND(VLOOKUP(MID($E24,4,3),'Wochentag F(WT)'!$B$7:$J$22,U$9,0),4)</f>
        <v>1</v>
      </c>
      <c r="V24" s="272">
        <f>ROUND(VLOOKUP(MID($E24,4,3),'Wochentag F(WT)'!$B$7:$J$22,V$9,0),4)</f>
        <v>1</v>
      </c>
      <c r="W24" s="272">
        <f>ROUND(VLOOKUP(MID($E24,4,3),'Wochentag F(WT)'!$B$7:$J$22,W$9,0),4)</f>
        <v>1</v>
      </c>
      <c r="X24" s="273">
        <f t="shared" si="2"/>
        <v>1</v>
      </c>
      <c r="Y24" s="290"/>
      <c r="Z24" s="208"/>
    </row>
    <row r="25" spans="2:26" s="141" customFormat="1">
      <c r="B25" s="142">
        <v>14</v>
      </c>
      <c r="C25" s="143" t="str">
        <f t="shared" si="0"/>
        <v>Würzburg</v>
      </c>
      <c r="D25" s="61" t="s">
        <v>247</v>
      </c>
      <c r="E25" s="163" t="s">
        <v>675</v>
      </c>
      <c r="F25" s="294" t="str">
        <f>VLOOKUP($E25,'BDEW-Standard'!$B$3:$M$158,F$9,0)</f>
        <v>BA4</v>
      </c>
      <c r="H25" s="271">
        <f>ROUND(VLOOKUP($E25,'BDEW-Standard'!$B$3:$M$158,H$9,0),7)</f>
        <v>0.93158890000000005</v>
      </c>
      <c r="I25" s="271">
        <f>ROUND(VLOOKUP($E25,'BDEW-Standard'!$B$3:$M$158,I$9,0),7)</f>
        <v>-33.35</v>
      </c>
      <c r="J25" s="271">
        <f>ROUND(VLOOKUP($E25,'BDEW-Standard'!$B$3:$M$158,J$9,0),7)</f>
        <v>5.7212303000000002</v>
      </c>
      <c r="K25" s="271">
        <f>ROUND(VLOOKUP($E25,'BDEW-Standard'!$B$3:$M$158,K$9,0),7)</f>
        <v>0.66564939999999995</v>
      </c>
      <c r="L25" s="334">
        <f>ROUND(VLOOKUP($E25,'BDEW-Standard'!$B$3:$M$158,L$9,0),1)</f>
        <v>40</v>
      </c>
      <c r="M25" s="271">
        <f>ROUND(VLOOKUP($E25,'BDEW-Standard'!$B$3:$M$158,M$9,0),7)</f>
        <v>0</v>
      </c>
      <c r="N25" s="271">
        <f>ROUND(VLOOKUP($E25,'BDEW-Standard'!$B$3:$M$158,N$9,0),7)</f>
        <v>0</v>
      </c>
      <c r="O25" s="271">
        <f>ROUND(VLOOKUP($E25,'BDEW-Standard'!$B$3:$M$158,O$9,0),7)</f>
        <v>0</v>
      </c>
      <c r="P25" s="271">
        <f>ROUND(VLOOKUP($E25,'BDEW-Standard'!$B$3:$M$158,P$9,0),7)</f>
        <v>0</v>
      </c>
      <c r="Q25" s="335">
        <f t="shared" si="1"/>
        <v>1.0766391850538448</v>
      </c>
      <c r="R25" s="272">
        <f>ROUND(VLOOKUP(MID($E25,4,3),'Wochentag F(WT)'!$B$7:$J$22,R$9,0),4)</f>
        <v>1.0848</v>
      </c>
      <c r="S25" s="272">
        <f>ROUND(VLOOKUP(MID($E25,4,3),'Wochentag F(WT)'!$B$7:$J$22,S$9,0),4)</f>
        <v>1.1211</v>
      </c>
      <c r="T25" s="272">
        <f>ROUND(VLOOKUP(MID($E25,4,3),'Wochentag F(WT)'!$B$7:$J$22,T$9,0),4)</f>
        <v>1.0769</v>
      </c>
      <c r="U25" s="272">
        <f>ROUND(VLOOKUP(MID($E25,4,3),'Wochentag F(WT)'!$B$7:$J$22,U$9,0),4)</f>
        <v>1.1353</v>
      </c>
      <c r="V25" s="272">
        <f>ROUND(VLOOKUP(MID($E25,4,3),'Wochentag F(WT)'!$B$7:$J$22,V$9,0),4)</f>
        <v>1.1402000000000001</v>
      </c>
      <c r="W25" s="272">
        <f>ROUND(VLOOKUP(MID($E25,4,3),'Wochentag F(WT)'!$B$7:$J$22,W$9,0),4)</f>
        <v>0.48520000000000002</v>
      </c>
      <c r="X25" s="273">
        <f t="shared" si="2"/>
        <v>0.95650000000000013</v>
      </c>
      <c r="Y25" s="290"/>
      <c r="Z25" s="208"/>
    </row>
    <row r="26" spans="2:26" s="141" customFormat="1">
      <c r="B26" s="142">
        <v>15</v>
      </c>
      <c r="C26" s="143" t="str">
        <f t="shared" si="0"/>
        <v>Würzburg</v>
      </c>
      <c r="D26" s="61" t="s">
        <v>247</v>
      </c>
      <c r="E26" s="163" t="s">
        <v>676</v>
      </c>
      <c r="F26" s="294" t="str">
        <f>VLOOKUP($E26,'BDEW-Standard'!$B$3:$M$158,F$9,0)</f>
        <v>MF4</v>
      </c>
      <c r="H26" s="271">
        <f>ROUND(VLOOKUP($E26,'BDEW-Standard'!$B$3:$M$158,H$9,0),7)</f>
        <v>2.5187775000000001</v>
      </c>
      <c r="I26" s="271">
        <f>ROUND(VLOOKUP($E26,'BDEW-Standard'!$B$3:$M$158,I$9,0),7)</f>
        <v>-35.033375399999997</v>
      </c>
      <c r="J26" s="271">
        <f>ROUND(VLOOKUP($E26,'BDEW-Standard'!$B$3:$M$158,J$9,0),7)</f>
        <v>6.2240634000000004</v>
      </c>
      <c r="K26" s="271">
        <f>ROUND(VLOOKUP($E26,'BDEW-Standard'!$B$3:$M$158,K$9,0),7)</f>
        <v>0.10107820000000001</v>
      </c>
      <c r="L26" s="334">
        <f>ROUND(VLOOKUP($E26,'BDEW-Standard'!$B$3:$M$158,L$9,0),1)</f>
        <v>40</v>
      </c>
      <c r="M26" s="271">
        <f>ROUND(VLOOKUP($E26,'BDEW-Standard'!$B$3:$M$158,M$9,0),7)</f>
        <v>0</v>
      </c>
      <c r="N26" s="271">
        <f>ROUND(VLOOKUP($E26,'BDEW-Standard'!$B$3:$M$158,N$9,0),7)</f>
        <v>0</v>
      </c>
      <c r="O26" s="271">
        <f>ROUND(VLOOKUP($E26,'BDEW-Standard'!$B$3:$M$158,O$9,0),7)</f>
        <v>0</v>
      </c>
      <c r="P26" s="271">
        <f>ROUND(VLOOKUP($E26,'BDEW-Standard'!$B$3:$M$158,P$9,0),7)</f>
        <v>0</v>
      </c>
      <c r="Q26" s="335">
        <f t="shared" si="1"/>
        <v>1.0146273685996503</v>
      </c>
      <c r="R26" s="272">
        <f>ROUND(VLOOKUP(MID($E26,4,3),'Wochentag F(WT)'!$B$7:$J$22,R$9,0),4)</f>
        <v>1.0354000000000001</v>
      </c>
      <c r="S26" s="272">
        <f>ROUND(VLOOKUP(MID($E26,4,3),'Wochentag F(WT)'!$B$7:$J$22,S$9,0),4)</f>
        <v>1.0523</v>
      </c>
      <c r="T26" s="272">
        <f>ROUND(VLOOKUP(MID($E26,4,3),'Wochentag F(WT)'!$B$7:$J$22,T$9,0),4)</f>
        <v>1.0448999999999999</v>
      </c>
      <c r="U26" s="272">
        <f>ROUND(VLOOKUP(MID($E26,4,3),'Wochentag F(WT)'!$B$7:$J$22,U$9,0),4)</f>
        <v>1.0494000000000001</v>
      </c>
      <c r="V26" s="272">
        <f>ROUND(VLOOKUP(MID($E26,4,3),'Wochentag F(WT)'!$B$7:$J$22,V$9,0),4)</f>
        <v>0.98850000000000005</v>
      </c>
      <c r="W26" s="272">
        <f>ROUND(VLOOKUP(MID($E26,4,3),'Wochentag F(WT)'!$B$7:$J$22,W$9,0),4)</f>
        <v>0.88600000000000001</v>
      </c>
      <c r="X26" s="273">
        <f t="shared" si="2"/>
        <v>0.94349999999999934</v>
      </c>
      <c r="Y26" s="290"/>
      <c r="Z26" s="208"/>
    </row>
    <row r="27" spans="2:26" s="141" customFormat="1">
      <c r="B27" s="142">
        <v>16</v>
      </c>
      <c r="C27" s="143" t="str">
        <f t="shared" si="0"/>
        <v>Würzburg</v>
      </c>
      <c r="D27" s="61"/>
      <c r="E27" s="163"/>
      <c r="F27" s="294"/>
      <c r="H27" s="274"/>
      <c r="I27" s="274"/>
      <c r="J27" s="274"/>
      <c r="K27" s="274"/>
      <c r="L27" s="334"/>
      <c r="M27" s="274"/>
      <c r="N27" s="274"/>
      <c r="O27" s="274"/>
      <c r="P27" s="274"/>
      <c r="Q27" s="336"/>
      <c r="R27" s="275"/>
      <c r="S27" s="275"/>
      <c r="T27" s="275"/>
      <c r="U27" s="275"/>
      <c r="V27" s="275"/>
      <c r="W27" s="275"/>
      <c r="X27" s="276"/>
      <c r="Y27" s="290"/>
    </row>
    <row r="28" spans="2:26" s="141" customFormat="1">
      <c r="B28" s="142">
        <v>17</v>
      </c>
      <c r="C28" s="143" t="str">
        <f t="shared" si="0"/>
        <v>Würzburg</v>
      </c>
      <c r="D28" s="61"/>
      <c r="E28" s="163"/>
      <c r="F28" s="294"/>
      <c r="H28" s="274"/>
      <c r="I28" s="274"/>
      <c r="J28" s="274"/>
      <c r="K28" s="274"/>
      <c r="L28" s="334"/>
      <c r="M28" s="274"/>
      <c r="N28" s="274"/>
      <c r="O28" s="274"/>
      <c r="P28" s="274"/>
      <c r="Q28" s="336"/>
      <c r="R28" s="275"/>
      <c r="S28" s="275"/>
      <c r="T28" s="275"/>
      <c r="U28" s="275"/>
      <c r="V28" s="275"/>
      <c r="W28" s="275"/>
      <c r="X28" s="276"/>
      <c r="Y28" s="290"/>
    </row>
    <row r="29" spans="2:26" s="141" customFormat="1">
      <c r="B29" s="142">
        <v>18</v>
      </c>
      <c r="C29" s="143" t="str">
        <f t="shared" si="0"/>
        <v>Würzburg</v>
      </c>
      <c r="D29" s="61"/>
      <c r="E29" s="163"/>
      <c r="F29" s="294"/>
      <c r="H29" s="274"/>
      <c r="I29" s="274"/>
      <c r="J29" s="274"/>
      <c r="K29" s="274"/>
      <c r="L29" s="334"/>
      <c r="M29" s="274"/>
      <c r="N29" s="274"/>
      <c r="O29" s="274"/>
      <c r="P29" s="274"/>
      <c r="Q29" s="336"/>
      <c r="R29" s="275"/>
      <c r="S29" s="275"/>
      <c r="T29" s="275"/>
      <c r="U29" s="275"/>
      <c r="V29" s="275"/>
      <c r="W29" s="275"/>
      <c r="X29" s="276"/>
      <c r="Y29" s="290"/>
    </row>
    <row r="30" spans="2:26" s="141" customFormat="1">
      <c r="B30" s="142">
        <v>19</v>
      </c>
      <c r="C30" s="143" t="str">
        <f t="shared" si="0"/>
        <v>Würzburg</v>
      </c>
      <c r="D30" s="61"/>
      <c r="E30" s="163"/>
      <c r="F30" s="294"/>
      <c r="H30" s="274"/>
      <c r="I30" s="274"/>
      <c r="J30" s="274"/>
      <c r="K30" s="274"/>
      <c r="L30" s="334"/>
      <c r="M30" s="274"/>
      <c r="N30" s="274"/>
      <c r="O30" s="274"/>
      <c r="P30" s="274"/>
      <c r="Q30" s="336"/>
      <c r="R30" s="275"/>
      <c r="S30" s="275"/>
      <c r="T30" s="275"/>
      <c r="U30" s="275"/>
      <c r="V30" s="275"/>
      <c r="W30" s="275"/>
      <c r="X30" s="276"/>
      <c r="Y30" s="290"/>
    </row>
    <row r="31" spans="2:26" s="141" customFormat="1">
      <c r="B31" s="142">
        <v>20</v>
      </c>
      <c r="C31" s="143" t="str">
        <f t="shared" si="0"/>
        <v>Würzburg</v>
      </c>
      <c r="D31" s="61"/>
      <c r="E31" s="163"/>
      <c r="F31" s="294"/>
      <c r="H31" s="274"/>
      <c r="I31" s="274"/>
      <c r="J31" s="274"/>
      <c r="K31" s="274"/>
      <c r="L31" s="334"/>
      <c r="M31" s="274"/>
      <c r="N31" s="274"/>
      <c r="O31" s="274"/>
      <c r="P31" s="274"/>
      <c r="Q31" s="336"/>
      <c r="R31" s="275"/>
      <c r="S31" s="275"/>
      <c r="T31" s="275"/>
      <c r="U31" s="275"/>
      <c r="V31" s="275"/>
      <c r="W31" s="275"/>
      <c r="X31" s="276"/>
      <c r="Y31" s="290"/>
    </row>
    <row r="32" spans="2:26" s="141" customFormat="1">
      <c r="B32" s="142">
        <v>21</v>
      </c>
      <c r="C32" s="143" t="str">
        <f t="shared" si="0"/>
        <v>Würzburg</v>
      </c>
      <c r="D32" s="61"/>
      <c r="E32" s="163"/>
      <c r="F32" s="294"/>
      <c r="H32" s="274"/>
      <c r="I32" s="274"/>
      <c r="J32" s="274"/>
      <c r="K32" s="274"/>
      <c r="L32" s="334"/>
      <c r="M32" s="274"/>
      <c r="N32" s="274"/>
      <c r="O32" s="274"/>
      <c r="P32" s="274"/>
      <c r="Q32" s="336"/>
      <c r="R32" s="275"/>
      <c r="S32" s="275"/>
      <c r="T32" s="275"/>
      <c r="U32" s="275"/>
      <c r="V32" s="275"/>
      <c r="W32" s="275"/>
      <c r="X32" s="276"/>
      <c r="Y32" s="290"/>
    </row>
    <row r="33" spans="2:25" s="141" customFormat="1">
      <c r="B33" s="142">
        <v>22</v>
      </c>
      <c r="C33" s="143" t="str">
        <f t="shared" si="0"/>
        <v>Würzburg</v>
      </c>
      <c r="D33" s="61"/>
      <c r="E33" s="163"/>
      <c r="F33" s="294"/>
      <c r="H33" s="274"/>
      <c r="I33" s="274"/>
      <c r="J33" s="274"/>
      <c r="K33" s="274"/>
      <c r="L33" s="334"/>
      <c r="M33" s="274"/>
      <c r="N33" s="274"/>
      <c r="O33" s="274"/>
      <c r="P33" s="274"/>
      <c r="Q33" s="336"/>
      <c r="R33" s="275"/>
      <c r="S33" s="275"/>
      <c r="T33" s="275"/>
      <c r="U33" s="275"/>
      <c r="V33" s="275"/>
      <c r="W33" s="275"/>
      <c r="X33" s="276"/>
      <c r="Y33" s="290"/>
    </row>
    <row r="34" spans="2:25" s="141" customFormat="1">
      <c r="B34" s="142">
        <v>23</v>
      </c>
      <c r="C34" s="143" t="str">
        <f t="shared" si="0"/>
        <v>Würzburg</v>
      </c>
      <c r="D34" s="61"/>
      <c r="E34" s="163"/>
      <c r="F34" s="294"/>
      <c r="H34" s="274"/>
      <c r="I34" s="274"/>
      <c r="J34" s="274"/>
      <c r="K34" s="274"/>
      <c r="L34" s="334"/>
      <c r="M34" s="274"/>
      <c r="N34" s="274"/>
      <c r="O34" s="274"/>
      <c r="P34" s="274"/>
      <c r="Q34" s="336"/>
      <c r="R34" s="275"/>
      <c r="S34" s="275"/>
      <c r="T34" s="275"/>
      <c r="U34" s="275"/>
      <c r="V34" s="275"/>
      <c r="W34" s="275"/>
      <c r="X34" s="276"/>
      <c r="Y34" s="290"/>
    </row>
    <row r="35" spans="2:25" s="141" customFormat="1">
      <c r="B35" s="142">
        <v>24</v>
      </c>
      <c r="C35" s="143" t="str">
        <f t="shared" si="0"/>
        <v>Würzburg</v>
      </c>
      <c r="D35" s="61"/>
      <c r="E35" s="163"/>
      <c r="F35" s="294"/>
      <c r="H35" s="274"/>
      <c r="I35" s="274"/>
      <c r="J35" s="274"/>
      <c r="K35" s="274"/>
      <c r="L35" s="334"/>
      <c r="M35" s="274"/>
      <c r="N35" s="274"/>
      <c r="O35" s="274"/>
      <c r="P35" s="274"/>
      <c r="Q35" s="336"/>
      <c r="R35" s="275"/>
      <c r="S35" s="275"/>
      <c r="T35" s="275"/>
      <c r="U35" s="275"/>
      <c r="V35" s="275"/>
      <c r="W35" s="275"/>
      <c r="X35" s="276"/>
      <c r="Y35" s="290"/>
    </row>
    <row r="36" spans="2:25" s="141" customFormat="1">
      <c r="B36" s="142">
        <v>25</v>
      </c>
      <c r="C36" s="143" t="str">
        <f t="shared" si="0"/>
        <v>Würzburg</v>
      </c>
      <c r="D36" s="61"/>
      <c r="E36" s="163"/>
      <c r="F36" s="294"/>
      <c r="H36" s="274"/>
      <c r="I36" s="274"/>
      <c r="J36" s="274"/>
      <c r="K36" s="274"/>
      <c r="L36" s="334"/>
      <c r="M36" s="274"/>
      <c r="N36" s="274"/>
      <c r="O36" s="274"/>
      <c r="P36" s="274"/>
      <c r="Q36" s="336"/>
      <c r="R36" s="275"/>
      <c r="S36" s="275"/>
      <c r="T36" s="275"/>
      <c r="U36" s="275"/>
      <c r="V36" s="275"/>
      <c r="W36" s="275"/>
      <c r="X36" s="276"/>
      <c r="Y36" s="290"/>
    </row>
    <row r="37" spans="2:25" s="141" customFormat="1">
      <c r="B37" s="142">
        <v>26</v>
      </c>
      <c r="C37" s="143" t="str">
        <f t="shared" si="0"/>
        <v>Würzburg</v>
      </c>
      <c r="D37" s="61"/>
      <c r="E37" s="163"/>
      <c r="F37" s="294"/>
      <c r="H37" s="274"/>
      <c r="I37" s="274"/>
      <c r="J37" s="274"/>
      <c r="K37" s="274"/>
      <c r="L37" s="334"/>
      <c r="M37" s="274"/>
      <c r="N37" s="274"/>
      <c r="O37" s="274"/>
      <c r="P37" s="274"/>
      <c r="Q37" s="336"/>
      <c r="R37" s="275"/>
      <c r="S37" s="275"/>
      <c r="T37" s="275"/>
      <c r="U37" s="275"/>
      <c r="V37" s="275"/>
      <c r="W37" s="275"/>
      <c r="X37" s="276"/>
      <c r="Y37" s="290"/>
    </row>
    <row r="38" spans="2:25" s="141" customFormat="1">
      <c r="B38" s="142">
        <v>27</v>
      </c>
      <c r="C38" s="143" t="str">
        <f t="shared" si="0"/>
        <v>Würzburg</v>
      </c>
      <c r="D38" s="61"/>
      <c r="E38" s="163"/>
      <c r="F38" s="294"/>
      <c r="H38" s="274"/>
      <c r="I38" s="274"/>
      <c r="J38" s="274"/>
      <c r="K38" s="274"/>
      <c r="L38" s="334"/>
      <c r="M38" s="274"/>
      <c r="N38" s="274"/>
      <c r="O38" s="274"/>
      <c r="P38" s="274"/>
      <c r="Q38" s="336"/>
      <c r="R38" s="275"/>
      <c r="S38" s="275"/>
      <c r="T38" s="275"/>
      <c r="U38" s="275"/>
      <c r="V38" s="275"/>
      <c r="W38" s="275"/>
      <c r="X38" s="276"/>
      <c r="Y38" s="290"/>
    </row>
    <row r="39" spans="2:25" s="141" customFormat="1">
      <c r="B39" s="142">
        <v>28</v>
      </c>
      <c r="C39" s="143" t="str">
        <f t="shared" si="0"/>
        <v>Würzburg</v>
      </c>
      <c r="D39" s="61"/>
      <c r="E39" s="163"/>
      <c r="F39" s="294"/>
      <c r="H39" s="274"/>
      <c r="I39" s="274"/>
      <c r="J39" s="274"/>
      <c r="K39" s="274"/>
      <c r="L39" s="334"/>
      <c r="M39" s="274"/>
      <c r="N39" s="274"/>
      <c r="O39" s="274"/>
      <c r="P39" s="274"/>
      <c r="Q39" s="336"/>
      <c r="R39" s="275"/>
      <c r="S39" s="275"/>
      <c r="T39" s="275"/>
      <c r="U39" s="275"/>
      <c r="V39" s="275"/>
      <c r="W39" s="275"/>
      <c r="X39" s="276"/>
      <c r="Y39" s="290"/>
    </row>
    <row r="40" spans="2:25" s="141" customFormat="1">
      <c r="B40" s="142">
        <v>29</v>
      </c>
      <c r="C40" s="143" t="str">
        <f t="shared" si="0"/>
        <v>Würzburg</v>
      </c>
      <c r="D40" s="61"/>
      <c r="E40" s="163"/>
      <c r="F40" s="294"/>
      <c r="H40" s="274"/>
      <c r="I40" s="274"/>
      <c r="J40" s="274"/>
      <c r="K40" s="274"/>
      <c r="L40" s="334"/>
      <c r="M40" s="274"/>
      <c r="N40" s="274"/>
      <c r="O40" s="274"/>
      <c r="P40" s="274"/>
      <c r="Q40" s="336"/>
      <c r="R40" s="275"/>
      <c r="S40" s="275"/>
      <c r="T40" s="275"/>
      <c r="U40" s="275"/>
      <c r="V40" s="275"/>
      <c r="W40" s="275"/>
      <c r="X40" s="276"/>
      <c r="Y40" s="290"/>
    </row>
    <row r="41" spans="2:25" s="141" customFormat="1">
      <c r="B41" s="142">
        <v>30</v>
      </c>
      <c r="C41" s="143" t="str">
        <f t="shared" si="0"/>
        <v>Würzburg</v>
      </c>
      <c r="D41" s="61"/>
      <c r="E41" s="163"/>
      <c r="F41" s="294"/>
      <c r="H41" s="274"/>
      <c r="I41" s="274"/>
      <c r="J41" s="274"/>
      <c r="K41" s="274"/>
      <c r="L41" s="334"/>
      <c r="M41" s="274"/>
      <c r="N41" s="274"/>
      <c r="O41" s="274"/>
      <c r="P41" s="274"/>
      <c r="Q41" s="336"/>
      <c r="R41" s="275"/>
      <c r="S41" s="275"/>
      <c r="T41" s="275"/>
      <c r="U41" s="275"/>
      <c r="V41" s="275"/>
      <c r="W41" s="275"/>
      <c r="X41" s="276"/>
      <c r="Y41" s="29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2:P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C30" sqref="C30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446</v>
      </c>
    </row>
    <row r="3" spans="2:30" ht="15" customHeight="1">
      <c r="B3" s="83"/>
    </row>
    <row r="4" spans="2:30" ht="15" customHeight="1">
      <c r="B4" s="84" t="s">
        <v>445</v>
      </c>
      <c r="C4" s="62" t="str">
        <f>Netzbetreiber!$D$9</f>
        <v>Mainfranken Netze GmbH</v>
      </c>
      <c r="D4" s="75"/>
      <c r="G4" s="75"/>
      <c r="I4" s="75"/>
      <c r="J4" s="76"/>
      <c r="M4" s="85" t="s">
        <v>534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444</v>
      </c>
      <c r="C5" s="63" t="str">
        <f>Netzbetreiber!$D$28</f>
        <v>Würzburg</v>
      </c>
      <c r="D5" s="37"/>
      <c r="E5" s="75"/>
      <c r="F5" s="75"/>
      <c r="G5" s="75"/>
      <c r="I5" s="75"/>
      <c r="J5" s="75"/>
      <c r="K5" s="75"/>
      <c r="L5" s="75"/>
      <c r="M5" s="87" t="s">
        <v>504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442</v>
      </c>
      <c r="C6" s="62" t="str">
        <f>Netzbetreiber!$D$11</f>
        <v>9870095700001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8">
        <f>Netzbetreiber!$D$6</f>
        <v>42278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466</v>
      </c>
      <c r="N9" s="90" t="s">
        <v>371</v>
      </c>
      <c r="O9" s="91" t="s">
        <v>372</v>
      </c>
      <c r="P9" s="91" t="s">
        <v>373</v>
      </c>
      <c r="Q9" s="91" t="s">
        <v>374</v>
      </c>
      <c r="R9" s="91" t="s">
        <v>375</v>
      </c>
      <c r="S9" s="91" t="s">
        <v>376</v>
      </c>
      <c r="T9" s="91" t="s">
        <v>377</v>
      </c>
      <c r="U9" s="91" t="s">
        <v>378</v>
      </c>
      <c r="V9" s="91" t="s">
        <v>379</v>
      </c>
      <c r="W9" s="91" t="s">
        <v>380</v>
      </c>
      <c r="X9" s="91" t="s">
        <v>381</v>
      </c>
      <c r="Y9" s="91" t="s">
        <v>382</v>
      </c>
      <c r="Z9" s="91" t="s">
        <v>383</v>
      </c>
      <c r="AA9" s="91" t="s">
        <v>384</v>
      </c>
      <c r="AB9" s="91" t="s">
        <v>385</v>
      </c>
      <c r="AC9" s="92" t="s">
        <v>386</v>
      </c>
      <c r="AD9" s="92" t="s">
        <v>426</v>
      </c>
    </row>
    <row r="10" spans="2:30" ht="72" customHeight="1" thickBot="1">
      <c r="B10" s="351" t="s">
        <v>578</v>
      </c>
      <c r="C10" s="352"/>
      <c r="D10" s="93">
        <v>2</v>
      </c>
      <c r="E10" s="94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5" t="s">
        <v>467</v>
      </c>
      <c r="N10" s="96" t="s">
        <v>468</v>
      </c>
      <c r="O10" s="97" t="s">
        <v>469</v>
      </c>
      <c r="P10" s="98" t="s">
        <v>470</v>
      </c>
      <c r="Q10" s="98" t="s">
        <v>471</v>
      </c>
      <c r="R10" s="98" t="s">
        <v>472</v>
      </c>
      <c r="S10" s="98" t="s">
        <v>473</v>
      </c>
      <c r="T10" s="98" t="s">
        <v>474</v>
      </c>
      <c r="U10" s="98" t="s">
        <v>475</v>
      </c>
      <c r="V10" s="98" t="s">
        <v>476</v>
      </c>
      <c r="W10" s="98" t="s">
        <v>477</v>
      </c>
      <c r="X10" s="98" t="s">
        <v>478</v>
      </c>
      <c r="Y10" s="98" t="s">
        <v>479</v>
      </c>
      <c r="Z10" s="98" t="s">
        <v>480</v>
      </c>
      <c r="AA10" s="98" t="s">
        <v>481</v>
      </c>
      <c r="AB10" s="98" t="s">
        <v>482</v>
      </c>
      <c r="AC10" s="99" t="s">
        <v>483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388</v>
      </c>
      <c r="G11" s="106" t="s">
        <v>389</v>
      </c>
      <c r="H11" s="106" t="s">
        <v>390</v>
      </c>
      <c r="I11" s="106" t="s">
        <v>391</v>
      </c>
      <c r="J11" s="106" t="s">
        <v>392</v>
      </c>
      <c r="K11" s="106" t="s">
        <v>393</v>
      </c>
      <c r="L11" s="107" t="s">
        <v>394</v>
      </c>
      <c r="M11" s="70">
        <v>0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1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398</v>
      </c>
      <c r="C12" s="109"/>
      <c r="D12" s="110">
        <v>4</v>
      </c>
      <c r="E12" s="301">
        <f>MIN(SUMPRODUCT($M$11:$AD$11,M12:AD12),1)</f>
        <v>1</v>
      </c>
      <c r="F12" s="298" t="s">
        <v>394</v>
      </c>
      <c r="G12" s="77" t="s">
        <v>394</v>
      </c>
      <c r="H12" s="77" t="s">
        <v>394</v>
      </c>
      <c r="I12" s="77" t="s">
        <v>394</v>
      </c>
      <c r="J12" s="77" t="s">
        <v>394</v>
      </c>
      <c r="K12" s="77" t="s">
        <v>394</v>
      </c>
      <c r="L12" s="78" t="s">
        <v>394</v>
      </c>
      <c r="M12" s="337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7">
        <v>1</v>
      </c>
    </row>
    <row r="13" spans="2:30" ht="15">
      <c r="B13" s="114" t="s">
        <v>399</v>
      </c>
      <c r="C13" s="115"/>
      <c r="D13" s="110">
        <v>5</v>
      </c>
      <c r="E13" s="302">
        <f t="shared" ref="E13:E33" si="0">MIN(SUMPRODUCT($M$11:$AD$11,M13:AD13),1)</f>
        <v>1</v>
      </c>
      <c r="F13" s="299" t="s">
        <v>394</v>
      </c>
      <c r="G13" s="79" t="s">
        <v>394</v>
      </c>
      <c r="H13" s="79" t="s">
        <v>394</v>
      </c>
      <c r="I13" s="79" t="s">
        <v>394</v>
      </c>
      <c r="J13" s="79" t="s">
        <v>394</v>
      </c>
      <c r="K13" s="79" t="s">
        <v>394</v>
      </c>
      <c r="L13" s="80" t="s">
        <v>394</v>
      </c>
      <c r="M13" s="337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8"/>
    </row>
    <row r="14" spans="2:30" ht="15">
      <c r="B14" s="114" t="s">
        <v>400</v>
      </c>
      <c r="C14" s="115"/>
      <c r="D14" s="110">
        <v>6</v>
      </c>
      <c r="E14" s="302">
        <f t="shared" si="0"/>
        <v>0</v>
      </c>
      <c r="F14" s="299" t="s">
        <v>394</v>
      </c>
      <c r="G14" s="79" t="s">
        <v>401</v>
      </c>
      <c r="H14" s="79" t="s">
        <v>401</v>
      </c>
      <c r="I14" s="79" t="s">
        <v>401</v>
      </c>
      <c r="J14" s="79" t="s">
        <v>401</v>
      </c>
      <c r="K14" s="79" t="s">
        <v>401</v>
      </c>
      <c r="L14" s="80" t="s">
        <v>401</v>
      </c>
      <c r="M14" s="337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8"/>
    </row>
    <row r="15" spans="2:30" ht="15">
      <c r="B15" s="114" t="s">
        <v>651</v>
      </c>
      <c r="C15" s="115"/>
      <c r="D15" s="110">
        <v>7</v>
      </c>
      <c r="E15" s="302">
        <f t="shared" si="0"/>
        <v>0</v>
      </c>
      <c r="F15" s="299" t="s">
        <v>401</v>
      </c>
      <c r="G15" s="79" t="s">
        <v>393</v>
      </c>
      <c r="H15" s="79" t="s">
        <v>401</v>
      </c>
      <c r="I15" s="79" t="s">
        <v>401</v>
      </c>
      <c r="J15" s="79" t="s">
        <v>401</v>
      </c>
      <c r="K15" s="79" t="s">
        <v>401</v>
      </c>
      <c r="L15" s="80" t="s">
        <v>401</v>
      </c>
      <c r="M15" s="337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8"/>
    </row>
    <row r="16" spans="2:30" ht="15">
      <c r="B16" s="119" t="s">
        <v>413</v>
      </c>
      <c r="C16" s="115"/>
      <c r="D16" s="110">
        <v>8</v>
      </c>
      <c r="E16" s="302">
        <f t="shared" si="0"/>
        <v>1</v>
      </c>
      <c r="F16" s="299" t="s">
        <v>401</v>
      </c>
      <c r="G16" s="79" t="s">
        <v>401</v>
      </c>
      <c r="H16" s="79" t="s">
        <v>401</v>
      </c>
      <c r="I16" s="79" t="s">
        <v>401</v>
      </c>
      <c r="J16" s="79" t="s">
        <v>394</v>
      </c>
      <c r="K16" s="79" t="s">
        <v>401</v>
      </c>
      <c r="L16" s="80" t="s">
        <v>401</v>
      </c>
      <c r="M16" s="337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8">
        <v>1</v>
      </c>
    </row>
    <row r="17" spans="2:30" ht="15">
      <c r="B17" s="119" t="s">
        <v>414</v>
      </c>
      <c r="C17" s="115"/>
      <c r="D17" s="110">
        <v>9</v>
      </c>
      <c r="E17" s="302">
        <f t="shared" si="0"/>
        <v>1</v>
      </c>
      <c r="F17" s="299" t="s">
        <v>401</v>
      </c>
      <c r="G17" s="79" t="s">
        <v>401</v>
      </c>
      <c r="H17" s="79" t="s">
        <v>401</v>
      </c>
      <c r="I17" s="79" t="s">
        <v>401</v>
      </c>
      <c r="J17" s="79" t="s">
        <v>401</v>
      </c>
      <c r="K17" s="79" t="s">
        <v>401</v>
      </c>
      <c r="L17" s="80" t="s">
        <v>394</v>
      </c>
      <c r="M17" s="337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8">
        <v>1</v>
      </c>
    </row>
    <row r="18" spans="2:30" ht="15">
      <c r="B18" s="119" t="s">
        <v>415</v>
      </c>
      <c r="C18" s="115"/>
      <c r="D18" s="110">
        <v>10</v>
      </c>
      <c r="E18" s="302">
        <f t="shared" si="0"/>
        <v>1</v>
      </c>
      <c r="F18" s="299" t="s">
        <v>394</v>
      </c>
      <c r="G18" s="79" t="s">
        <v>401</v>
      </c>
      <c r="H18" s="79" t="s">
        <v>401</v>
      </c>
      <c r="I18" s="79" t="s">
        <v>401</v>
      </c>
      <c r="J18" s="79" t="s">
        <v>401</v>
      </c>
      <c r="K18" s="79" t="s">
        <v>401</v>
      </c>
      <c r="L18" s="80" t="s">
        <v>401</v>
      </c>
      <c r="M18" s="337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8">
        <v>1</v>
      </c>
    </row>
    <row r="19" spans="2:30" ht="15">
      <c r="B19" s="119" t="s">
        <v>402</v>
      </c>
      <c r="C19" s="115"/>
      <c r="D19" s="110">
        <v>11</v>
      </c>
      <c r="E19" s="302">
        <f t="shared" si="0"/>
        <v>1</v>
      </c>
      <c r="F19" s="299" t="s">
        <v>394</v>
      </c>
      <c r="G19" s="79" t="s">
        <v>394</v>
      </c>
      <c r="H19" s="79" t="s">
        <v>394</v>
      </c>
      <c r="I19" s="79" t="s">
        <v>394</v>
      </c>
      <c r="J19" s="79" t="s">
        <v>394</v>
      </c>
      <c r="K19" s="79" t="s">
        <v>394</v>
      </c>
      <c r="L19" s="80" t="s">
        <v>394</v>
      </c>
      <c r="M19" s="337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8">
        <v>1</v>
      </c>
    </row>
    <row r="20" spans="2:30" ht="15">
      <c r="B20" s="119" t="s">
        <v>644</v>
      </c>
      <c r="C20" s="115"/>
      <c r="D20" s="110">
        <v>12</v>
      </c>
      <c r="E20" s="302">
        <f t="shared" si="0"/>
        <v>1</v>
      </c>
      <c r="F20" s="299" t="s">
        <v>401</v>
      </c>
      <c r="G20" s="79" t="s">
        <v>401</v>
      </c>
      <c r="H20" s="79" t="s">
        <v>401</v>
      </c>
      <c r="I20" s="79" t="s">
        <v>394</v>
      </c>
      <c r="J20" s="79" t="s">
        <v>401</v>
      </c>
      <c r="K20" s="79" t="s">
        <v>401</v>
      </c>
      <c r="L20" s="80" t="s">
        <v>401</v>
      </c>
      <c r="M20" s="337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8">
        <v>1</v>
      </c>
    </row>
    <row r="21" spans="2:30" ht="15">
      <c r="B21" s="119" t="s">
        <v>416</v>
      </c>
      <c r="C21" s="115"/>
      <c r="D21" s="110">
        <v>13</v>
      </c>
      <c r="E21" s="302">
        <f t="shared" si="0"/>
        <v>1</v>
      </c>
      <c r="F21" s="299" t="s">
        <v>401</v>
      </c>
      <c r="G21" s="79" t="s">
        <v>401</v>
      </c>
      <c r="H21" s="79" t="s">
        <v>401</v>
      </c>
      <c r="I21" s="79" t="s">
        <v>401</v>
      </c>
      <c r="J21" s="79" t="s">
        <v>401</v>
      </c>
      <c r="K21" s="79" t="s">
        <v>401</v>
      </c>
      <c r="L21" s="80" t="s">
        <v>394</v>
      </c>
      <c r="M21" s="337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8">
        <v>1</v>
      </c>
    </row>
    <row r="22" spans="2:30" ht="15">
      <c r="B22" s="119" t="s">
        <v>417</v>
      </c>
      <c r="C22" s="115"/>
      <c r="D22" s="110">
        <v>14</v>
      </c>
      <c r="E22" s="302">
        <f t="shared" si="0"/>
        <v>1</v>
      </c>
      <c r="F22" s="299" t="s">
        <v>394</v>
      </c>
      <c r="G22" s="79" t="s">
        <v>401</v>
      </c>
      <c r="H22" s="79" t="s">
        <v>401</v>
      </c>
      <c r="I22" s="79" t="s">
        <v>401</v>
      </c>
      <c r="J22" s="79" t="s">
        <v>401</v>
      </c>
      <c r="K22" s="79" t="s">
        <v>401</v>
      </c>
      <c r="L22" s="80" t="s">
        <v>401</v>
      </c>
      <c r="M22" s="337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8">
        <v>1</v>
      </c>
    </row>
    <row r="23" spans="2:30" ht="15">
      <c r="B23" s="114" t="s">
        <v>650</v>
      </c>
      <c r="C23" s="115"/>
      <c r="D23" s="110">
        <v>15</v>
      </c>
      <c r="E23" s="302">
        <f t="shared" si="0"/>
        <v>1</v>
      </c>
      <c r="F23" s="299" t="s">
        <v>401</v>
      </c>
      <c r="G23" s="79" t="s">
        <v>401</v>
      </c>
      <c r="H23" s="79" t="s">
        <v>401</v>
      </c>
      <c r="I23" s="79" t="s">
        <v>394</v>
      </c>
      <c r="J23" s="79" t="s">
        <v>401</v>
      </c>
      <c r="K23" s="79" t="s">
        <v>401</v>
      </c>
      <c r="L23" s="80" t="s">
        <v>401</v>
      </c>
      <c r="M23" s="337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8"/>
    </row>
    <row r="24" spans="2:30" ht="15">
      <c r="B24" s="114" t="s">
        <v>403</v>
      </c>
      <c r="C24" s="115"/>
      <c r="D24" s="110">
        <v>16</v>
      </c>
      <c r="E24" s="302">
        <f t="shared" si="0"/>
        <v>0</v>
      </c>
      <c r="F24" s="299" t="s">
        <v>394</v>
      </c>
      <c r="G24" s="79" t="s">
        <v>394</v>
      </c>
      <c r="H24" s="79" t="s">
        <v>394</v>
      </c>
      <c r="I24" s="79" t="s">
        <v>394</v>
      </c>
      <c r="J24" s="79" t="s">
        <v>394</v>
      </c>
      <c r="K24" s="79" t="s">
        <v>394</v>
      </c>
      <c r="L24" s="80" t="s">
        <v>394</v>
      </c>
      <c r="M24" s="337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8"/>
    </row>
    <row r="25" spans="2:30" ht="15">
      <c r="B25" s="114" t="s">
        <v>404</v>
      </c>
      <c r="C25" s="115"/>
      <c r="D25" s="110">
        <v>17</v>
      </c>
      <c r="E25" s="302">
        <f t="shared" si="0"/>
        <v>1</v>
      </c>
      <c r="F25" s="299" t="s">
        <v>394</v>
      </c>
      <c r="G25" s="79" t="s">
        <v>394</v>
      </c>
      <c r="H25" s="79" t="s">
        <v>394</v>
      </c>
      <c r="I25" s="79" t="s">
        <v>394</v>
      </c>
      <c r="J25" s="79" t="s">
        <v>394</v>
      </c>
      <c r="K25" s="79" t="s">
        <v>394</v>
      </c>
      <c r="L25" s="80" t="s">
        <v>394</v>
      </c>
      <c r="M25" s="337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8"/>
    </row>
    <row r="26" spans="2:30" ht="15">
      <c r="B26" s="119" t="s">
        <v>405</v>
      </c>
      <c r="C26" s="115"/>
      <c r="D26" s="110">
        <v>18</v>
      </c>
      <c r="E26" s="302">
        <f t="shared" si="0"/>
        <v>1</v>
      </c>
      <c r="F26" s="299" t="s">
        <v>394</v>
      </c>
      <c r="G26" s="79" t="s">
        <v>394</v>
      </c>
      <c r="H26" s="79" t="s">
        <v>394</v>
      </c>
      <c r="I26" s="79" t="s">
        <v>394</v>
      </c>
      <c r="J26" s="79" t="s">
        <v>394</v>
      </c>
      <c r="K26" s="79" t="s">
        <v>394</v>
      </c>
      <c r="L26" s="80" t="s">
        <v>394</v>
      </c>
      <c r="M26" s="337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8">
        <v>1</v>
      </c>
    </row>
    <row r="27" spans="2:30" ht="15">
      <c r="B27" s="114" t="s">
        <v>406</v>
      </c>
      <c r="C27" s="115"/>
      <c r="D27" s="110">
        <v>19</v>
      </c>
      <c r="E27" s="302">
        <f t="shared" si="0"/>
        <v>0</v>
      </c>
      <c r="F27" s="299" t="s">
        <v>394</v>
      </c>
      <c r="G27" s="79" t="s">
        <v>394</v>
      </c>
      <c r="H27" s="79" t="s">
        <v>394</v>
      </c>
      <c r="I27" s="79" t="s">
        <v>394</v>
      </c>
      <c r="J27" s="79" t="s">
        <v>394</v>
      </c>
      <c r="K27" s="79" t="s">
        <v>394</v>
      </c>
      <c r="L27" s="80" t="s">
        <v>394</v>
      </c>
      <c r="M27" s="337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8"/>
    </row>
    <row r="28" spans="2:30" ht="15">
      <c r="B28" s="114" t="s">
        <v>407</v>
      </c>
      <c r="C28" s="115"/>
      <c r="D28" s="110">
        <v>20</v>
      </c>
      <c r="E28" s="302">
        <f t="shared" si="0"/>
        <v>1</v>
      </c>
      <c r="F28" s="299" t="s">
        <v>394</v>
      </c>
      <c r="G28" s="79" t="s">
        <v>394</v>
      </c>
      <c r="H28" s="79" t="s">
        <v>394</v>
      </c>
      <c r="I28" s="79" t="s">
        <v>394</v>
      </c>
      <c r="J28" s="79" t="s">
        <v>394</v>
      </c>
      <c r="K28" s="79" t="s">
        <v>394</v>
      </c>
      <c r="L28" s="80" t="s">
        <v>394</v>
      </c>
      <c r="M28" s="337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8"/>
    </row>
    <row r="29" spans="2:30" ht="15">
      <c r="B29" s="114" t="s">
        <v>408</v>
      </c>
      <c r="C29" s="115"/>
      <c r="D29" s="110">
        <v>21</v>
      </c>
      <c r="E29" s="302">
        <f t="shared" si="0"/>
        <v>0</v>
      </c>
      <c r="F29" s="299" t="s">
        <v>401</v>
      </c>
      <c r="G29" s="79" t="s">
        <v>401</v>
      </c>
      <c r="H29" s="79" t="s">
        <v>394</v>
      </c>
      <c r="I29" s="79" t="s">
        <v>401</v>
      </c>
      <c r="J29" s="79" t="s">
        <v>401</v>
      </c>
      <c r="K29" s="79" t="s">
        <v>401</v>
      </c>
      <c r="L29" s="80" t="s">
        <v>401</v>
      </c>
      <c r="M29" s="337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8"/>
    </row>
    <row r="30" spans="2:30" ht="15">
      <c r="B30" s="114" t="s">
        <v>409</v>
      </c>
      <c r="C30" s="115"/>
      <c r="D30" s="110">
        <v>22</v>
      </c>
      <c r="E30" s="302">
        <f t="shared" si="0"/>
        <v>0</v>
      </c>
      <c r="F30" s="299" t="s">
        <v>393</v>
      </c>
      <c r="G30" s="79" t="s">
        <v>393</v>
      </c>
      <c r="H30" s="79" t="s">
        <v>393</v>
      </c>
      <c r="I30" s="79" t="s">
        <v>393</v>
      </c>
      <c r="J30" s="79" t="s">
        <v>393</v>
      </c>
      <c r="K30" s="79" t="s">
        <v>393</v>
      </c>
      <c r="L30" s="80" t="s">
        <v>394</v>
      </c>
      <c r="M30" s="337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8"/>
    </row>
    <row r="31" spans="2:30" ht="15">
      <c r="B31" s="119" t="s">
        <v>410</v>
      </c>
      <c r="C31" s="115"/>
      <c r="D31" s="110">
        <v>23</v>
      </c>
      <c r="E31" s="302">
        <f t="shared" si="0"/>
        <v>1</v>
      </c>
      <c r="F31" s="299" t="s">
        <v>394</v>
      </c>
      <c r="G31" s="79" t="s">
        <v>394</v>
      </c>
      <c r="H31" s="79" t="s">
        <v>394</v>
      </c>
      <c r="I31" s="79" t="s">
        <v>394</v>
      </c>
      <c r="J31" s="79" t="s">
        <v>394</v>
      </c>
      <c r="K31" s="79" t="s">
        <v>394</v>
      </c>
      <c r="L31" s="80" t="s">
        <v>394</v>
      </c>
      <c r="M31" s="337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8">
        <v>1</v>
      </c>
    </row>
    <row r="32" spans="2:30" ht="15">
      <c r="B32" s="119" t="s">
        <v>411</v>
      </c>
      <c r="C32" s="115"/>
      <c r="D32" s="110">
        <v>24</v>
      </c>
      <c r="E32" s="302">
        <f t="shared" si="0"/>
        <v>1</v>
      </c>
      <c r="F32" s="299" t="s">
        <v>394</v>
      </c>
      <c r="G32" s="79" t="s">
        <v>394</v>
      </c>
      <c r="H32" s="79" t="s">
        <v>394</v>
      </c>
      <c r="I32" s="79" t="s">
        <v>394</v>
      </c>
      <c r="J32" s="79" t="s">
        <v>394</v>
      </c>
      <c r="K32" s="79" t="s">
        <v>394</v>
      </c>
      <c r="L32" s="80" t="s">
        <v>394</v>
      </c>
      <c r="M32" s="337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8">
        <v>1</v>
      </c>
    </row>
    <row r="33" spans="2:30" ht="15.75" thickBot="1">
      <c r="B33" s="120" t="s">
        <v>412</v>
      </c>
      <c r="C33" s="121"/>
      <c r="D33" s="122">
        <v>25</v>
      </c>
      <c r="E33" s="303">
        <f t="shared" si="0"/>
        <v>0</v>
      </c>
      <c r="F33" s="300" t="s">
        <v>393</v>
      </c>
      <c r="G33" s="81" t="s">
        <v>393</v>
      </c>
      <c r="H33" s="81" t="s">
        <v>393</v>
      </c>
      <c r="I33" s="81" t="s">
        <v>393</v>
      </c>
      <c r="J33" s="81" t="s">
        <v>393</v>
      </c>
      <c r="K33" s="81" t="s">
        <v>393</v>
      </c>
      <c r="L33" s="82" t="s">
        <v>394</v>
      </c>
      <c r="M33" s="338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69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79" zoomScale="80" zoomScaleNormal="80" workbookViewId="0">
      <selection activeCell="C108" sqref="C108"/>
    </sheetView>
  </sheetViews>
  <sheetFormatPr baseColWidth="10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09" t="s">
        <v>346</v>
      </c>
      <c r="B1" s="210">
        <v>42173</v>
      </c>
      <c r="D1" s="129" t="s">
        <v>454</v>
      </c>
      <c r="F1" s="211" t="s">
        <v>540</v>
      </c>
      <c r="N1" s="212"/>
    </row>
    <row r="2" spans="1:14" ht="25.5">
      <c r="A2" s="213" t="s">
        <v>271</v>
      </c>
      <c r="B2" s="214" t="s">
        <v>146</v>
      </c>
      <c r="C2" s="215" t="s">
        <v>148</v>
      </c>
      <c r="D2" s="216" t="s">
        <v>149</v>
      </c>
      <c r="E2" s="217" t="s">
        <v>0</v>
      </c>
      <c r="F2" s="217" t="s">
        <v>1</v>
      </c>
      <c r="G2" s="217" t="s">
        <v>2</v>
      </c>
      <c r="H2" s="217" t="s">
        <v>3</v>
      </c>
      <c r="I2" s="218" t="s">
        <v>70</v>
      </c>
      <c r="J2" s="217" t="s">
        <v>150</v>
      </c>
      <c r="K2" s="217" t="s">
        <v>151</v>
      </c>
      <c r="L2" s="217" t="s">
        <v>152</v>
      </c>
      <c r="M2" s="219" t="s">
        <v>244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0" t="str">
        <f>IF(A3="SLP-TUM",LEFT(D3,3),"")&amp;IF(A3="SLP-FfE",MID(#REF!,2,1)&amp;MID(#REF!,1,1)&amp;MID(#REF!,3,1),"")</f>
        <v>D13</v>
      </c>
      <c r="D3" s="221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5" t="str">
        <f t="shared" ref="C4:C67" si="3">IF(A4="SLP-TUM",LEFT(D4,3),"")&amp;IF(A4="SLP-FfE",MID(D1,2,1)&amp;MID(D1,1,1)&amp;MID(D1,3,1),"")</f>
        <v>D14</v>
      </c>
      <c r="D4" s="221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5" t="str">
        <f t="shared" si="3"/>
        <v>D15</v>
      </c>
      <c r="D5" s="221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5" t="str">
        <f t="shared" si="3"/>
        <v>1D3</v>
      </c>
      <c r="D6" s="221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5" t="str">
        <f t="shared" si="3"/>
        <v>1D4</v>
      </c>
      <c r="D7" s="221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5" t="str">
        <f t="shared" si="3"/>
        <v>D23</v>
      </c>
      <c r="D8" s="221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5" t="str">
        <f t="shared" si="3"/>
        <v>D24</v>
      </c>
      <c r="D9" s="221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5" t="str">
        <f t="shared" si="3"/>
        <v>D25</v>
      </c>
      <c r="D10" s="221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5" t="str">
        <f t="shared" si="3"/>
        <v>2D3</v>
      </c>
      <c r="D11" s="221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5" t="str">
        <f t="shared" si="3"/>
        <v>2D4</v>
      </c>
      <c r="D12" s="221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5" t="str">
        <f t="shared" si="3"/>
        <v>HK3</v>
      </c>
      <c r="D13" s="331" t="s">
        <v>647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5" t="str">
        <f t="shared" si="3"/>
        <v>MK1</v>
      </c>
      <c r="D14" s="221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5" t="str">
        <f t="shared" si="3"/>
        <v>MK2</v>
      </c>
      <c r="D15" s="221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5" t="str">
        <f t="shared" si="3"/>
        <v>MK3</v>
      </c>
      <c r="D16" s="221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5" t="str">
        <f t="shared" si="3"/>
        <v>MK4</v>
      </c>
      <c r="D17" s="221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5" t="str">
        <f t="shared" si="3"/>
        <v>MK5</v>
      </c>
      <c r="D18" s="221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5" t="str">
        <f t="shared" si="3"/>
        <v>KM3</v>
      </c>
      <c r="D19" s="221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5" t="str">
        <f t="shared" si="3"/>
        <v>KM4</v>
      </c>
      <c r="D20" s="221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5" t="str">
        <f t="shared" si="3"/>
        <v>HA1</v>
      </c>
      <c r="D21" s="221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5" t="str">
        <f t="shared" si="3"/>
        <v>HA2</v>
      </c>
      <c r="D22" s="221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5" t="str">
        <f t="shared" si="3"/>
        <v>HA3</v>
      </c>
      <c r="D23" s="221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5" t="str">
        <f t="shared" si="3"/>
        <v>HA4</v>
      </c>
      <c r="D24" s="221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5" t="str">
        <f t="shared" si="3"/>
        <v>HA5</v>
      </c>
      <c r="D25" s="221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5" t="str">
        <f t="shared" si="3"/>
        <v>AH3</v>
      </c>
      <c r="D26" s="221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5" t="str">
        <f t="shared" si="3"/>
        <v>AH4</v>
      </c>
      <c r="D27" s="221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5" t="str">
        <f t="shared" si="3"/>
        <v>KO1</v>
      </c>
      <c r="D28" s="221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5" t="str">
        <f t="shared" si="3"/>
        <v>KO2</v>
      </c>
      <c r="D29" s="221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5" t="str">
        <f t="shared" si="3"/>
        <v>KO3</v>
      </c>
      <c r="D30" s="221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5" t="str">
        <f t="shared" si="3"/>
        <v>KO4</v>
      </c>
      <c r="D31" s="221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5" t="str">
        <f t="shared" si="3"/>
        <v>KO5</v>
      </c>
      <c r="D32" s="221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5" t="str">
        <f t="shared" si="3"/>
        <v>OK3</v>
      </c>
      <c r="D33" s="221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5" t="str">
        <f t="shared" si="3"/>
        <v>OK4</v>
      </c>
      <c r="D34" s="221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5" t="str">
        <f t="shared" si="3"/>
        <v>BD1</v>
      </c>
      <c r="D35" s="221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5" t="str">
        <f t="shared" si="3"/>
        <v>BD2</v>
      </c>
      <c r="D36" s="221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5" t="str">
        <f t="shared" si="3"/>
        <v>BD3</v>
      </c>
      <c r="D37" s="221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5" t="str">
        <f t="shared" si="3"/>
        <v>BD4</v>
      </c>
      <c r="D38" s="221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5" t="str">
        <f t="shared" si="3"/>
        <v>BD5</v>
      </c>
      <c r="D39" s="221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5" t="str">
        <f t="shared" si="3"/>
        <v>DB3</v>
      </c>
      <c r="D40" s="221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5" t="str">
        <f t="shared" si="3"/>
        <v>DB4</v>
      </c>
      <c r="D41" s="221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5" t="str">
        <f t="shared" si="3"/>
        <v>GA1</v>
      </c>
      <c r="D42" s="221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5" t="str">
        <f t="shared" si="3"/>
        <v>GA2</v>
      </c>
      <c r="D43" s="221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5" t="str">
        <f t="shared" si="3"/>
        <v>GA3</v>
      </c>
      <c r="D44" s="221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5" t="str">
        <f t="shared" si="3"/>
        <v>GA4</v>
      </c>
      <c r="D45" s="221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5" t="str">
        <f t="shared" si="3"/>
        <v>GA5</v>
      </c>
      <c r="D46" s="221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5" t="str">
        <f t="shared" si="3"/>
        <v>AG3</v>
      </c>
      <c r="D47" s="221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5" t="str">
        <f t="shared" si="3"/>
        <v>AG4</v>
      </c>
      <c r="D48" s="221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5" t="str">
        <f t="shared" si="3"/>
        <v>BH1</v>
      </c>
      <c r="D49" s="221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5" t="str">
        <f t="shared" si="3"/>
        <v>BH2</v>
      </c>
      <c r="D50" s="221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5" t="str">
        <f t="shared" si="3"/>
        <v>BH3</v>
      </c>
      <c r="D51" s="221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5" t="str">
        <f t="shared" si="3"/>
        <v>BH4</v>
      </c>
      <c r="D52" s="221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5" t="str">
        <f t="shared" si="3"/>
        <v>BH5</v>
      </c>
      <c r="D53" s="221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5" t="str">
        <f t="shared" si="3"/>
        <v>HB3</v>
      </c>
      <c r="D54" s="221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5" t="str">
        <f t="shared" si="3"/>
        <v>HB4</v>
      </c>
      <c r="D55" s="221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5" t="str">
        <f t="shared" si="3"/>
        <v>WA1</v>
      </c>
      <c r="D56" s="221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5" t="str">
        <f t="shared" si="3"/>
        <v>WA2</v>
      </c>
      <c r="D57" s="221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5" t="str">
        <f t="shared" si="3"/>
        <v>WA3</v>
      </c>
      <c r="D58" s="221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5" t="str">
        <f t="shared" si="3"/>
        <v>WA4</v>
      </c>
      <c r="D59" s="221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5" t="str">
        <f t="shared" si="3"/>
        <v>WA5</v>
      </c>
      <c r="D60" s="221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5" t="str">
        <f t="shared" si="3"/>
        <v>AW3</v>
      </c>
      <c r="D61" s="221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5" t="str">
        <f t="shared" si="3"/>
        <v>AW4</v>
      </c>
      <c r="D62" s="221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5" t="str">
        <f t="shared" si="3"/>
        <v>GB1</v>
      </c>
      <c r="D63" s="221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5" t="str">
        <f t="shared" si="3"/>
        <v>GB2</v>
      </c>
      <c r="D64" s="221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5" t="str">
        <f t="shared" si="3"/>
        <v>GB3</v>
      </c>
      <c r="D65" s="221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5" t="str">
        <f t="shared" si="3"/>
        <v>GB4</v>
      </c>
      <c r="D66" s="221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5" t="str">
        <f t="shared" si="3"/>
        <v>GB5</v>
      </c>
      <c r="D67" s="221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5" t="str">
        <f t="shared" ref="C68:C92" si="6">IF(A68="SLP-TUM",LEFT(D68,3),"")&amp;IF(A68="SLP-FfE",MID(D65,2,1)&amp;MID(D65,1,1)&amp;MID(D65,3,1),"")</f>
        <v>BG3</v>
      </c>
      <c r="D68" s="221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5" t="str">
        <f t="shared" si="6"/>
        <v>BG4</v>
      </c>
      <c r="D69" s="221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5" t="str">
        <f t="shared" si="6"/>
        <v>BA1</v>
      </c>
      <c r="D70" s="221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5" t="str">
        <f t="shared" si="6"/>
        <v>BA2</v>
      </c>
      <c r="D71" s="221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5" t="str">
        <f t="shared" si="6"/>
        <v>BA3</v>
      </c>
      <c r="D72" s="221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5" t="str">
        <f t="shared" si="6"/>
        <v>BA4</v>
      </c>
      <c r="D73" s="221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5" t="str">
        <f t="shared" si="6"/>
        <v>BA5</v>
      </c>
      <c r="D74" s="221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5" t="str">
        <f t="shared" si="6"/>
        <v>AB3</v>
      </c>
      <c r="D75" s="221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5" t="str">
        <f t="shared" si="6"/>
        <v>AB4</v>
      </c>
      <c r="D76" s="221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5" t="str">
        <f t="shared" si="6"/>
        <v>PD1</v>
      </c>
      <c r="D77" s="221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5" t="str">
        <f t="shared" si="6"/>
        <v>PD2</v>
      </c>
      <c r="D78" s="221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5" t="str">
        <f t="shared" si="6"/>
        <v>PD3</v>
      </c>
      <c r="D79" s="221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5" t="str">
        <f t="shared" si="6"/>
        <v>PD4</v>
      </c>
      <c r="D80" s="221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5" t="str">
        <f t="shared" si="6"/>
        <v>PD5</v>
      </c>
      <c r="D81" s="221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5" t="str">
        <f t="shared" si="6"/>
        <v>DP3</v>
      </c>
      <c r="D82" s="221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5" t="str">
        <f t="shared" si="6"/>
        <v>DP4</v>
      </c>
      <c r="D83" s="221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5" t="str">
        <f t="shared" si="6"/>
        <v>MF1</v>
      </c>
      <c r="D84" s="221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5" t="str">
        <f t="shared" si="6"/>
        <v>MF2</v>
      </c>
      <c r="D85" s="221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5" t="str">
        <f t="shared" si="6"/>
        <v>MF3</v>
      </c>
      <c r="D86" s="221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5" t="str">
        <f t="shared" si="6"/>
        <v>MF4</v>
      </c>
      <c r="D87" s="221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5" t="str">
        <f t="shared" si="6"/>
        <v>MF5</v>
      </c>
      <c r="D88" s="221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5" t="str">
        <f t="shared" si="6"/>
        <v>FM3</v>
      </c>
      <c r="D89" s="221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5" t="str">
        <f t="shared" si="6"/>
        <v>FM4</v>
      </c>
      <c r="D90" s="221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5" t="str">
        <f t="shared" si="6"/>
        <v>HD3</v>
      </c>
      <c r="D91" s="221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5" t="str">
        <f t="shared" si="6"/>
        <v>HD4</v>
      </c>
      <c r="D92" s="221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5" t="str">
        <f>IF(A93="SLP-TUM",LEFT(D93,3),"")&amp;IF(A93="SLP-FfE",MID(D91,2,1)&amp;MID(D91,1,1)&amp;MID(D91,3,1),"")</f>
        <v>DH3</v>
      </c>
      <c r="D93" s="221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26" t="str">
        <f t="shared" si="7"/>
        <v>SLP-FfE</v>
      </c>
      <c r="B94" s="226" t="str">
        <f>"DE_"&amp;IF(A94="SLP-TUM",MID(D94,5,4)&amp;RIGHT(D94,1),"")&amp;IF(A94="SLP-FfE",MID(D92,5,3)&amp;"3"&amp;RIGHT(D92,1),"")</f>
        <v>DE_GHD34</v>
      </c>
      <c r="C94" s="227" t="str">
        <f>IF(A94="SLP-TUM",LEFT(D94,3),"")&amp;IF(A94="SLP-FfE",MID(D92,2,1)&amp;MID(D92,1,1)&amp;MID(D92,3,1),"")</f>
        <v>DH4</v>
      </c>
      <c r="D94" s="228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6" t="s">
        <v>245</v>
      </c>
      <c r="B95" s="126" t="s">
        <v>50</v>
      </c>
      <c r="C95" s="126" t="s">
        <v>317</v>
      </c>
      <c r="D95" s="229" t="s">
        <v>272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2">
        <v>40</v>
      </c>
      <c r="J95" s="223">
        <v>0</v>
      </c>
      <c r="K95" s="223">
        <v>0</v>
      </c>
      <c r="L95" s="223">
        <v>0</v>
      </c>
      <c r="M95" s="224">
        <v>0</v>
      </c>
    </row>
    <row r="96" spans="1:13">
      <c r="A96" s="126" t="s">
        <v>245</v>
      </c>
      <c r="B96" s="126" t="s">
        <v>55</v>
      </c>
      <c r="C96" s="126" t="s">
        <v>322</v>
      </c>
      <c r="D96" s="229" t="s">
        <v>272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2">
        <v>40</v>
      </c>
      <c r="J96" s="223">
        <v>0</v>
      </c>
      <c r="K96" s="223">
        <v>0</v>
      </c>
      <c r="L96" s="223">
        <v>0</v>
      </c>
      <c r="M96" s="224">
        <v>0</v>
      </c>
    </row>
    <row r="97" spans="1:13">
      <c r="A97" s="126" t="s">
        <v>245</v>
      </c>
      <c r="B97" s="126" t="s">
        <v>60</v>
      </c>
      <c r="C97" s="126" t="s">
        <v>327</v>
      </c>
      <c r="D97" s="229" t="s">
        <v>272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2">
        <v>40</v>
      </c>
      <c r="J97" s="223">
        <v>0</v>
      </c>
      <c r="K97" s="223">
        <v>0</v>
      </c>
      <c r="L97" s="223">
        <v>0</v>
      </c>
      <c r="M97" s="224">
        <v>0</v>
      </c>
    </row>
    <row r="98" spans="1:13">
      <c r="A98" s="126" t="s">
        <v>245</v>
      </c>
      <c r="B98" s="126" t="s">
        <v>65</v>
      </c>
      <c r="C98" s="126" t="s">
        <v>332</v>
      </c>
      <c r="D98" s="229" t="s">
        <v>272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2">
        <v>40</v>
      </c>
      <c r="J98" s="223">
        <v>0</v>
      </c>
      <c r="K98" s="223">
        <v>0</v>
      </c>
      <c r="L98" s="223">
        <v>0</v>
      </c>
      <c r="M98" s="224">
        <v>0</v>
      </c>
    </row>
    <row r="99" spans="1:13">
      <c r="A99" s="126" t="s">
        <v>245</v>
      </c>
      <c r="B99" s="126" t="s">
        <v>18</v>
      </c>
      <c r="C99" s="126" t="s">
        <v>285</v>
      </c>
      <c r="D99" s="229" t="s">
        <v>272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2">
        <v>40</v>
      </c>
      <c r="J99" s="223">
        <v>0</v>
      </c>
      <c r="K99" s="223">
        <v>0</v>
      </c>
      <c r="L99" s="223">
        <v>0</v>
      </c>
      <c r="M99" s="224">
        <v>0</v>
      </c>
    </row>
    <row r="100" spans="1:13">
      <c r="A100" s="126" t="s">
        <v>245</v>
      </c>
      <c r="B100" s="126" t="s">
        <v>22</v>
      </c>
      <c r="C100" s="126" t="s">
        <v>289</v>
      </c>
      <c r="D100" s="229" t="s">
        <v>272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2">
        <v>40</v>
      </c>
      <c r="J100" s="223">
        <v>0</v>
      </c>
      <c r="K100" s="223">
        <v>0</v>
      </c>
      <c r="L100" s="223">
        <v>0</v>
      </c>
      <c r="M100" s="224">
        <v>0</v>
      </c>
    </row>
    <row r="101" spans="1:13">
      <c r="A101" s="126" t="s">
        <v>245</v>
      </c>
      <c r="B101" s="126" t="s">
        <v>26</v>
      </c>
      <c r="C101" s="126" t="s">
        <v>293</v>
      </c>
      <c r="D101" s="229" t="s">
        <v>272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2">
        <v>40</v>
      </c>
      <c r="J101" s="223">
        <v>0</v>
      </c>
      <c r="K101" s="223">
        <v>0</v>
      </c>
      <c r="L101" s="223">
        <v>0</v>
      </c>
      <c r="M101" s="224">
        <v>0</v>
      </c>
    </row>
    <row r="102" spans="1:13">
      <c r="A102" s="126" t="s">
        <v>245</v>
      </c>
      <c r="B102" s="126" t="s">
        <v>30</v>
      </c>
      <c r="C102" s="126" t="s">
        <v>297</v>
      </c>
      <c r="D102" s="229" t="s">
        <v>272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2">
        <v>40</v>
      </c>
      <c r="J102" s="223">
        <v>0</v>
      </c>
      <c r="K102" s="223">
        <v>0</v>
      </c>
      <c r="L102" s="223">
        <v>0</v>
      </c>
      <c r="M102" s="224">
        <v>0</v>
      </c>
    </row>
    <row r="103" spans="1:13">
      <c r="A103" s="126" t="s">
        <v>245</v>
      </c>
      <c r="B103" s="126" t="s">
        <v>34</v>
      </c>
      <c r="C103" s="126" t="s">
        <v>301</v>
      </c>
      <c r="D103" s="229" t="s">
        <v>272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2">
        <v>40</v>
      </c>
      <c r="J103" s="223">
        <v>0</v>
      </c>
      <c r="K103" s="223">
        <v>0</v>
      </c>
      <c r="L103" s="223">
        <v>0</v>
      </c>
      <c r="M103" s="224">
        <v>0</v>
      </c>
    </row>
    <row r="104" spans="1:13">
      <c r="A104" s="126" t="s">
        <v>245</v>
      </c>
      <c r="B104" s="126" t="s">
        <v>38</v>
      </c>
      <c r="C104" s="126" t="s">
        <v>305</v>
      </c>
      <c r="D104" s="229" t="s">
        <v>272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2">
        <v>40</v>
      </c>
      <c r="J104" s="223">
        <v>0</v>
      </c>
      <c r="K104" s="223">
        <v>0</v>
      </c>
      <c r="L104" s="223">
        <v>0</v>
      </c>
      <c r="M104" s="224">
        <v>0</v>
      </c>
    </row>
    <row r="105" spans="1:13">
      <c r="A105" s="126" t="s">
        <v>245</v>
      </c>
      <c r="B105" s="126" t="s">
        <v>42</v>
      </c>
      <c r="C105" s="126" t="s">
        <v>309</v>
      </c>
      <c r="D105" s="229" t="s">
        <v>272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2">
        <v>40</v>
      </c>
      <c r="J105" s="223">
        <v>0</v>
      </c>
      <c r="K105" s="223">
        <v>0</v>
      </c>
      <c r="L105" s="223">
        <v>0</v>
      </c>
      <c r="M105" s="224">
        <v>0</v>
      </c>
    </row>
    <row r="106" spans="1:13">
      <c r="A106" s="126" t="s">
        <v>245</v>
      </c>
      <c r="B106" s="126" t="s">
        <v>46</v>
      </c>
      <c r="C106" s="126" t="s">
        <v>313</v>
      </c>
      <c r="D106" s="229" t="s">
        <v>272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2">
        <v>40</v>
      </c>
      <c r="J106" s="223">
        <v>0</v>
      </c>
      <c r="K106" s="223">
        <v>0</v>
      </c>
      <c r="L106" s="223">
        <v>0</v>
      </c>
      <c r="M106" s="224">
        <v>0</v>
      </c>
    </row>
    <row r="107" spans="1:13">
      <c r="A107" s="126" t="s">
        <v>245</v>
      </c>
      <c r="B107" s="126" t="s">
        <v>51</v>
      </c>
      <c r="C107" s="126" t="s">
        <v>318</v>
      </c>
      <c r="D107" s="229" t="s">
        <v>272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2">
        <v>40</v>
      </c>
      <c r="J107" s="223">
        <v>0</v>
      </c>
      <c r="K107" s="223">
        <v>0</v>
      </c>
      <c r="L107" s="223">
        <v>0</v>
      </c>
      <c r="M107" s="224">
        <v>0</v>
      </c>
    </row>
    <row r="108" spans="1:13">
      <c r="A108" s="126" t="s">
        <v>245</v>
      </c>
      <c r="B108" s="126" t="s">
        <v>56</v>
      </c>
      <c r="C108" s="126" t="s">
        <v>323</v>
      </c>
      <c r="D108" s="229" t="s">
        <v>272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2">
        <v>40</v>
      </c>
      <c r="J108" s="223">
        <v>0</v>
      </c>
      <c r="K108" s="223">
        <v>0</v>
      </c>
      <c r="L108" s="223">
        <v>0</v>
      </c>
      <c r="M108" s="224">
        <v>0</v>
      </c>
    </row>
    <row r="109" spans="1:13">
      <c r="A109" s="126" t="s">
        <v>245</v>
      </c>
      <c r="B109" s="126" t="s">
        <v>61</v>
      </c>
      <c r="C109" s="126" t="s">
        <v>328</v>
      </c>
      <c r="D109" s="229" t="s">
        <v>272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2">
        <v>40</v>
      </c>
      <c r="J109" s="223">
        <v>0</v>
      </c>
      <c r="K109" s="223">
        <v>0</v>
      </c>
      <c r="L109" s="223">
        <v>0</v>
      </c>
      <c r="M109" s="224">
        <v>0</v>
      </c>
    </row>
    <row r="110" spans="1:13">
      <c r="A110" s="126" t="s">
        <v>245</v>
      </c>
      <c r="B110" s="126" t="s">
        <v>66</v>
      </c>
      <c r="C110" s="126" t="s">
        <v>333</v>
      </c>
      <c r="D110" s="229" t="s">
        <v>272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2">
        <v>40</v>
      </c>
      <c r="J110" s="223">
        <v>0</v>
      </c>
      <c r="K110" s="223">
        <v>0</v>
      </c>
      <c r="L110" s="223">
        <v>0</v>
      </c>
      <c r="M110" s="224">
        <v>0</v>
      </c>
    </row>
    <row r="111" spans="1:13">
      <c r="A111" s="126" t="s">
        <v>245</v>
      </c>
      <c r="B111" s="126" t="s">
        <v>6</v>
      </c>
      <c r="C111" s="126" t="s">
        <v>273</v>
      </c>
      <c r="D111" s="229" t="s">
        <v>272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2">
        <v>40</v>
      </c>
      <c r="J111" s="223">
        <v>0</v>
      </c>
      <c r="K111" s="223">
        <v>0</v>
      </c>
      <c r="L111" s="223">
        <v>0</v>
      </c>
      <c r="M111" s="224">
        <v>0</v>
      </c>
    </row>
    <row r="112" spans="1:13">
      <c r="A112" s="126" t="s">
        <v>245</v>
      </c>
      <c r="B112" s="126" t="s">
        <v>7</v>
      </c>
      <c r="C112" s="126" t="s">
        <v>274</v>
      </c>
      <c r="D112" s="229" t="s">
        <v>272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2">
        <v>40</v>
      </c>
      <c r="J112" s="223">
        <v>0</v>
      </c>
      <c r="K112" s="223">
        <v>0</v>
      </c>
      <c r="L112" s="223">
        <v>0</v>
      </c>
      <c r="M112" s="224">
        <v>0</v>
      </c>
    </row>
    <row r="113" spans="1:13">
      <c r="A113" s="126" t="s">
        <v>245</v>
      </c>
      <c r="B113" s="126" t="s">
        <v>8</v>
      </c>
      <c r="C113" s="126" t="s">
        <v>275</v>
      </c>
      <c r="D113" s="229" t="s">
        <v>272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2">
        <v>40</v>
      </c>
      <c r="J113" s="223">
        <v>0</v>
      </c>
      <c r="K113" s="223">
        <v>0</v>
      </c>
      <c r="L113" s="223">
        <v>0</v>
      </c>
      <c r="M113" s="224">
        <v>0</v>
      </c>
    </row>
    <row r="114" spans="1:13">
      <c r="A114" s="126" t="s">
        <v>245</v>
      </c>
      <c r="B114" s="126" t="s">
        <v>9</v>
      </c>
      <c r="C114" s="126" t="s">
        <v>276</v>
      </c>
      <c r="D114" s="229" t="s">
        <v>272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2">
        <v>40</v>
      </c>
      <c r="J114" s="223">
        <v>0</v>
      </c>
      <c r="K114" s="223">
        <v>0</v>
      </c>
      <c r="L114" s="223">
        <v>0</v>
      </c>
      <c r="M114" s="224">
        <v>0</v>
      </c>
    </row>
    <row r="115" spans="1:13">
      <c r="A115" s="126" t="s">
        <v>245</v>
      </c>
      <c r="B115" s="126" t="s">
        <v>19</v>
      </c>
      <c r="C115" s="126" t="s">
        <v>286</v>
      </c>
      <c r="D115" s="229" t="s">
        <v>272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2">
        <v>40</v>
      </c>
      <c r="J115" s="223">
        <v>0</v>
      </c>
      <c r="K115" s="223">
        <v>0</v>
      </c>
      <c r="L115" s="223">
        <v>0</v>
      </c>
      <c r="M115" s="224">
        <v>0</v>
      </c>
    </row>
    <row r="116" spans="1:13">
      <c r="A116" s="126" t="s">
        <v>245</v>
      </c>
      <c r="B116" s="126" t="s">
        <v>23</v>
      </c>
      <c r="C116" s="126" t="s">
        <v>290</v>
      </c>
      <c r="D116" s="229" t="s">
        <v>272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2">
        <v>40</v>
      </c>
      <c r="J116" s="223">
        <v>0</v>
      </c>
      <c r="K116" s="223">
        <v>0</v>
      </c>
      <c r="L116" s="223">
        <v>0</v>
      </c>
      <c r="M116" s="224">
        <v>0</v>
      </c>
    </row>
    <row r="117" spans="1:13">
      <c r="A117" s="126" t="s">
        <v>245</v>
      </c>
      <c r="B117" s="126" t="s">
        <v>27</v>
      </c>
      <c r="C117" s="126" t="s">
        <v>294</v>
      </c>
      <c r="D117" s="229" t="s">
        <v>272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2">
        <v>40</v>
      </c>
      <c r="J117" s="223">
        <v>0</v>
      </c>
      <c r="K117" s="223">
        <v>0</v>
      </c>
      <c r="L117" s="223">
        <v>0</v>
      </c>
      <c r="M117" s="224">
        <v>0</v>
      </c>
    </row>
    <row r="118" spans="1:13">
      <c r="A118" s="126" t="s">
        <v>245</v>
      </c>
      <c r="B118" s="126" t="s">
        <v>31</v>
      </c>
      <c r="C118" s="126" t="s">
        <v>298</v>
      </c>
      <c r="D118" s="229" t="s">
        <v>272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2">
        <v>40</v>
      </c>
      <c r="J118" s="223">
        <v>0</v>
      </c>
      <c r="K118" s="223">
        <v>0</v>
      </c>
      <c r="L118" s="223">
        <v>0</v>
      </c>
      <c r="M118" s="224">
        <v>0</v>
      </c>
    </row>
    <row r="119" spans="1:13">
      <c r="A119" s="126" t="s">
        <v>245</v>
      </c>
      <c r="B119" s="126" t="s">
        <v>10</v>
      </c>
      <c r="C119" s="126" t="s">
        <v>277</v>
      </c>
      <c r="D119" s="229" t="s">
        <v>272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2">
        <v>40</v>
      </c>
      <c r="J119" s="223">
        <v>0</v>
      </c>
      <c r="K119" s="223">
        <v>0</v>
      </c>
      <c r="L119" s="223">
        <v>0</v>
      </c>
      <c r="M119" s="224">
        <v>0</v>
      </c>
    </row>
    <row r="120" spans="1:13">
      <c r="A120" s="126" t="s">
        <v>245</v>
      </c>
      <c r="B120" s="126" t="s">
        <v>12</v>
      </c>
      <c r="C120" s="126" t="s">
        <v>279</v>
      </c>
      <c r="D120" s="229" t="s">
        <v>272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2">
        <v>40</v>
      </c>
      <c r="J120" s="223">
        <v>0</v>
      </c>
      <c r="K120" s="223">
        <v>0</v>
      </c>
      <c r="L120" s="223">
        <v>0</v>
      </c>
      <c r="M120" s="224">
        <v>0</v>
      </c>
    </row>
    <row r="121" spans="1:13">
      <c r="A121" s="126" t="s">
        <v>245</v>
      </c>
      <c r="B121" s="126" t="s">
        <v>14</v>
      </c>
      <c r="C121" s="126" t="s">
        <v>281</v>
      </c>
      <c r="D121" s="229" t="s">
        <v>272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2">
        <v>40</v>
      </c>
      <c r="J121" s="223">
        <v>0</v>
      </c>
      <c r="K121" s="223">
        <v>0</v>
      </c>
      <c r="L121" s="223">
        <v>0</v>
      </c>
      <c r="M121" s="224">
        <v>0</v>
      </c>
    </row>
    <row r="122" spans="1:13">
      <c r="A122" s="126" t="s">
        <v>245</v>
      </c>
      <c r="B122" s="126" t="s">
        <v>16</v>
      </c>
      <c r="C122" s="126" t="s">
        <v>283</v>
      </c>
      <c r="D122" s="229" t="s">
        <v>272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2">
        <v>40</v>
      </c>
      <c r="J122" s="223">
        <v>0</v>
      </c>
      <c r="K122" s="223">
        <v>0</v>
      </c>
      <c r="L122" s="223">
        <v>0</v>
      </c>
      <c r="M122" s="224">
        <v>0</v>
      </c>
    </row>
    <row r="123" spans="1:13">
      <c r="A123" s="126" t="s">
        <v>245</v>
      </c>
      <c r="B123" s="126" t="s">
        <v>52</v>
      </c>
      <c r="C123" s="126" t="s">
        <v>319</v>
      </c>
      <c r="D123" s="229" t="s">
        <v>272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2">
        <v>40</v>
      </c>
      <c r="J123" s="223">
        <v>0</v>
      </c>
      <c r="K123" s="223">
        <v>0</v>
      </c>
      <c r="L123" s="223">
        <v>0</v>
      </c>
      <c r="M123" s="224">
        <v>0</v>
      </c>
    </row>
    <row r="124" spans="1:13">
      <c r="A124" s="126" t="s">
        <v>245</v>
      </c>
      <c r="B124" s="126" t="s">
        <v>57</v>
      </c>
      <c r="C124" s="126" t="s">
        <v>324</v>
      </c>
      <c r="D124" s="229" t="s">
        <v>272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2">
        <v>40</v>
      </c>
      <c r="J124" s="223">
        <v>0</v>
      </c>
      <c r="K124" s="223">
        <v>0</v>
      </c>
      <c r="L124" s="223">
        <v>0</v>
      </c>
      <c r="M124" s="224">
        <v>0</v>
      </c>
    </row>
    <row r="125" spans="1:13">
      <c r="A125" s="126" t="s">
        <v>245</v>
      </c>
      <c r="B125" s="126" t="s">
        <v>62</v>
      </c>
      <c r="C125" s="126" t="s">
        <v>329</v>
      </c>
      <c r="D125" s="229" t="s">
        <v>272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2">
        <v>40</v>
      </c>
      <c r="J125" s="223">
        <v>0</v>
      </c>
      <c r="K125" s="223">
        <v>0</v>
      </c>
      <c r="L125" s="223">
        <v>0</v>
      </c>
      <c r="M125" s="224">
        <v>0</v>
      </c>
    </row>
    <row r="126" spans="1:13">
      <c r="A126" s="126" t="s">
        <v>245</v>
      </c>
      <c r="B126" s="126" t="s">
        <v>67</v>
      </c>
      <c r="C126" s="126" t="s">
        <v>334</v>
      </c>
      <c r="D126" s="229" t="s">
        <v>272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2">
        <v>40</v>
      </c>
      <c r="J126" s="223">
        <v>0</v>
      </c>
      <c r="K126" s="223">
        <v>0</v>
      </c>
      <c r="L126" s="223">
        <v>0</v>
      </c>
      <c r="M126" s="224">
        <v>0</v>
      </c>
    </row>
    <row r="127" spans="1:13">
      <c r="A127" s="126" t="s">
        <v>245</v>
      </c>
      <c r="B127" s="126" t="s">
        <v>20</v>
      </c>
      <c r="C127" s="126" t="s">
        <v>287</v>
      </c>
      <c r="D127" s="229" t="s">
        <v>272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2">
        <v>40</v>
      </c>
      <c r="J127" s="223">
        <v>0</v>
      </c>
      <c r="K127" s="223">
        <v>0</v>
      </c>
      <c r="L127" s="223">
        <v>0</v>
      </c>
      <c r="M127" s="224">
        <v>0</v>
      </c>
    </row>
    <row r="128" spans="1:13">
      <c r="A128" s="126" t="s">
        <v>245</v>
      </c>
      <c r="B128" s="126" t="s">
        <v>24</v>
      </c>
      <c r="C128" s="126" t="s">
        <v>291</v>
      </c>
      <c r="D128" s="229" t="s">
        <v>272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2">
        <v>40</v>
      </c>
      <c r="J128" s="223">
        <v>0</v>
      </c>
      <c r="K128" s="223">
        <v>0</v>
      </c>
      <c r="L128" s="223">
        <v>0</v>
      </c>
      <c r="M128" s="224">
        <v>0</v>
      </c>
    </row>
    <row r="129" spans="1:13">
      <c r="A129" s="126" t="s">
        <v>245</v>
      </c>
      <c r="B129" s="126" t="s">
        <v>28</v>
      </c>
      <c r="C129" s="126" t="s">
        <v>295</v>
      </c>
      <c r="D129" s="229" t="s">
        <v>272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2">
        <v>40</v>
      </c>
      <c r="J129" s="223">
        <v>0</v>
      </c>
      <c r="K129" s="223">
        <v>0</v>
      </c>
      <c r="L129" s="223">
        <v>0</v>
      </c>
      <c r="M129" s="224">
        <v>0</v>
      </c>
    </row>
    <row r="130" spans="1:13">
      <c r="A130" s="126" t="s">
        <v>245</v>
      </c>
      <c r="B130" s="126" t="s">
        <v>32</v>
      </c>
      <c r="C130" s="126" t="s">
        <v>299</v>
      </c>
      <c r="D130" s="229" t="s">
        <v>272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2">
        <v>40</v>
      </c>
      <c r="J130" s="223">
        <v>0</v>
      </c>
      <c r="K130" s="223">
        <v>0</v>
      </c>
      <c r="L130" s="223">
        <v>0</v>
      </c>
      <c r="M130" s="224">
        <v>0</v>
      </c>
    </row>
    <row r="131" spans="1:13">
      <c r="A131" s="126" t="s">
        <v>245</v>
      </c>
      <c r="B131" s="126" t="s">
        <v>21</v>
      </c>
      <c r="C131" s="126" t="s">
        <v>288</v>
      </c>
      <c r="D131" s="229" t="s">
        <v>272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2">
        <v>40</v>
      </c>
      <c r="J131" s="223">
        <v>0</v>
      </c>
      <c r="K131" s="223">
        <v>0</v>
      </c>
      <c r="L131" s="223">
        <v>0</v>
      </c>
      <c r="M131" s="224">
        <v>0</v>
      </c>
    </row>
    <row r="132" spans="1:13">
      <c r="A132" s="126" t="s">
        <v>245</v>
      </c>
      <c r="B132" s="126" t="s">
        <v>25</v>
      </c>
      <c r="C132" s="126" t="s">
        <v>292</v>
      </c>
      <c r="D132" s="229" t="s">
        <v>272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2">
        <v>40</v>
      </c>
      <c r="J132" s="223">
        <v>0</v>
      </c>
      <c r="K132" s="223">
        <v>0</v>
      </c>
      <c r="L132" s="223">
        <v>0</v>
      </c>
      <c r="M132" s="224">
        <v>0</v>
      </c>
    </row>
    <row r="133" spans="1:13">
      <c r="A133" s="126" t="s">
        <v>245</v>
      </c>
      <c r="B133" s="126" t="s">
        <v>29</v>
      </c>
      <c r="C133" s="126" t="s">
        <v>296</v>
      </c>
      <c r="D133" s="229" t="s">
        <v>272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2">
        <v>40</v>
      </c>
      <c r="J133" s="223">
        <v>0</v>
      </c>
      <c r="K133" s="223">
        <v>0</v>
      </c>
      <c r="L133" s="223">
        <v>0</v>
      </c>
      <c r="M133" s="224">
        <v>0</v>
      </c>
    </row>
    <row r="134" spans="1:13">
      <c r="A134" s="126" t="s">
        <v>245</v>
      </c>
      <c r="B134" s="126" t="s">
        <v>33</v>
      </c>
      <c r="C134" s="126" t="s">
        <v>300</v>
      </c>
      <c r="D134" s="229" t="s">
        <v>272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2">
        <v>40</v>
      </c>
      <c r="J134" s="223">
        <v>0</v>
      </c>
      <c r="K134" s="223">
        <v>0</v>
      </c>
      <c r="L134" s="223">
        <v>0</v>
      </c>
      <c r="M134" s="224">
        <v>0</v>
      </c>
    </row>
    <row r="135" spans="1:13">
      <c r="A135" s="126" t="s">
        <v>245</v>
      </c>
      <c r="B135" s="126" t="s">
        <v>35</v>
      </c>
      <c r="C135" s="126" t="s">
        <v>302</v>
      </c>
      <c r="D135" s="229" t="s">
        <v>272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2">
        <v>40</v>
      </c>
      <c r="J135" s="223">
        <v>0</v>
      </c>
      <c r="K135" s="223">
        <v>0</v>
      </c>
      <c r="L135" s="223">
        <v>0</v>
      </c>
      <c r="M135" s="224">
        <v>0</v>
      </c>
    </row>
    <row r="136" spans="1:13">
      <c r="A136" s="126" t="s">
        <v>245</v>
      </c>
      <c r="B136" s="126" t="s">
        <v>39</v>
      </c>
      <c r="C136" s="126" t="s">
        <v>306</v>
      </c>
      <c r="D136" s="229" t="s">
        <v>272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2">
        <v>40</v>
      </c>
      <c r="J136" s="223">
        <v>0</v>
      </c>
      <c r="K136" s="223">
        <v>0</v>
      </c>
      <c r="L136" s="223">
        <v>0</v>
      </c>
      <c r="M136" s="224">
        <v>0</v>
      </c>
    </row>
    <row r="137" spans="1:13">
      <c r="A137" s="126" t="s">
        <v>245</v>
      </c>
      <c r="B137" s="126" t="s">
        <v>43</v>
      </c>
      <c r="C137" s="126" t="s">
        <v>310</v>
      </c>
      <c r="D137" s="229" t="s">
        <v>272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2">
        <v>40</v>
      </c>
      <c r="J137" s="223">
        <v>0</v>
      </c>
      <c r="K137" s="223">
        <v>0</v>
      </c>
      <c r="L137" s="223">
        <v>0</v>
      </c>
      <c r="M137" s="224">
        <v>0</v>
      </c>
    </row>
    <row r="138" spans="1:13">
      <c r="A138" s="126" t="s">
        <v>245</v>
      </c>
      <c r="B138" s="126" t="s">
        <v>47</v>
      </c>
      <c r="C138" s="126" t="s">
        <v>314</v>
      </c>
      <c r="D138" s="229" t="s">
        <v>272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2">
        <v>40</v>
      </c>
      <c r="J138" s="223">
        <v>0</v>
      </c>
      <c r="K138" s="223">
        <v>0</v>
      </c>
      <c r="L138" s="223">
        <v>0</v>
      </c>
      <c r="M138" s="224">
        <v>0</v>
      </c>
    </row>
    <row r="139" spans="1:13">
      <c r="A139" s="126" t="s">
        <v>245</v>
      </c>
      <c r="B139" s="126" t="s">
        <v>36</v>
      </c>
      <c r="C139" s="126" t="s">
        <v>303</v>
      </c>
      <c r="D139" s="229" t="s">
        <v>272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2">
        <v>40</v>
      </c>
      <c r="J139" s="223">
        <v>0</v>
      </c>
      <c r="K139" s="223">
        <v>0</v>
      </c>
      <c r="L139" s="223">
        <v>0</v>
      </c>
      <c r="M139" s="224">
        <v>0</v>
      </c>
    </row>
    <row r="140" spans="1:13">
      <c r="A140" s="126" t="s">
        <v>245</v>
      </c>
      <c r="B140" s="126" t="s">
        <v>40</v>
      </c>
      <c r="C140" s="126" t="s">
        <v>307</v>
      </c>
      <c r="D140" s="229" t="s">
        <v>272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2">
        <v>40</v>
      </c>
      <c r="J140" s="223">
        <v>0</v>
      </c>
      <c r="K140" s="223">
        <v>0</v>
      </c>
      <c r="L140" s="223">
        <v>0</v>
      </c>
      <c r="M140" s="224">
        <v>0</v>
      </c>
    </row>
    <row r="141" spans="1:13">
      <c r="A141" s="126" t="s">
        <v>245</v>
      </c>
      <c r="B141" s="126" t="s">
        <v>44</v>
      </c>
      <c r="C141" s="126" t="s">
        <v>311</v>
      </c>
      <c r="D141" s="229" t="s">
        <v>272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2">
        <v>40</v>
      </c>
      <c r="J141" s="223">
        <v>0</v>
      </c>
      <c r="K141" s="223">
        <v>0</v>
      </c>
      <c r="L141" s="223">
        <v>0</v>
      </c>
      <c r="M141" s="224">
        <v>0</v>
      </c>
    </row>
    <row r="142" spans="1:13">
      <c r="A142" s="126" t="s">
        <v>245</v>
      </c>
      <c r="B142" s="126" t="s">
        <v>48</v>
      </c>
      <c r="C142" s="126" t="s">
        <v>315</v>
      </c>
      <c r="D142" s="229" t="s">
        <v>272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2">
        <v>40</v>
      </c>
      <c r="J142" s="223">
        <v>0</v>
      </c>
      <c r="K142" s="223">
        <v>0</v>
      </c>
      <c r="L142" s="223">
        <v>0</v>
      </c>
      <c r="M142" s="224">
        <v>0</v>
      </c>
    </row>
    <row r="143" spans="1:13">
      <c r="A143" s="126" t="s">
        <v>245</v>
      </c>
      <c r="B143" s="126" t="s">
        <v>11</v>
      </c>
      <c r="C143" s="126" t="s">
        <v>278</v>
      </c>
      <c r="D143" s="229" t="s">
        <v>272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2">
        <v>40</v>
      </c>
      <c r="J143" s="223">
        <v>0</v>
      </c>
      <c r="K143" s="223">
        <v>0</v>
      </c>
      <c r="L143" s="223">
        <v>0</v>
      </c>
      <c r="M143" s="224">
        <v>0</v>
      </c>
    </row>
    <row r="144" spans="1:13">
      <c r="A144" s="126" t="s">
        <v>245</v>
      </c>
      <c r="B144" s="126" t="s">
        <v>13</v>
      </c>
      <c r="C144" s="126" t="s">
        <v>280</v>
      </c>
      <c r="D144" s="229" t="s">
        <v>272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2">
        <v>40</v>
      </c>
      <c r="J144" s="223">
        <v>0</v>
      </c>
      <c r="K144" s="223">
        <v>0</v>
      </c>
      <c r="L144" s="223">
        <v>0</v>
      </c>
      <c r="M144" s="224">
        <v>0</v>
      </c>
    </row>
    <row r="145" spans="1:13">
      <c r="A145" s="126" t="s">
        <v>245</v>
      </c>
      <c r="B145" s="126" t="s">
        <v>15</v>
      </c>
      <c r="C145" s="126" t="s">
        <v>282</v>
      </c>
      <c r="D145" s="229" t="s">
        <v>272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2">
        <v>40</v>
      </c>
      <c r="J145" s="223">
        <v>0</v>
      </c>
      <c r="K145" s="223">
        <v>0</v>
      </c>
      <c r="L145" s="223">
        <v>0</v>
      </c>
      <c r="M145" s="224">
        <v>0</v>
      </c>
    </row>
    <row r="146" spans="1:13">
      <c r="A146" s="126" t="s">
        <v>245</v>
      </c>
      <c r="B146" s="126" t="s">
        <v>17</v>
      </c>
      <c r="C146" s="126" t="s">
        <v>284</v>
      </c>
      <c r="D146" s="229" t="s">
        <v>272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2">
        <v>40</v>
      </c>
      <c r="J146" s="223">
        <v>0</v>
      </c>
      <c r="K146" s="223">
        <v>0</v>
      </c>
      <c r="L146" s="223">
        <v>0</v>
      </c>
      <c r="M146" s="224">
        <v>0</v>
      </c>
    </row>
    <row r="147" spans="1:13">
      <c r="A147" s="126" t="s">
        <v>245</v>
      </c>
      <c r="B147" s="126" t="s">
        <v>37</v>
      </c>
      <c r="C147" s="126" t="s">
        <v>304</v>
      </c>
      <c r="D147" s="229" t="s">
        <v>272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2">
        <v>40</v>
      </c>
      <c r="J147" s="223">
        <v>0</v>
      </c>
      <c r="K147" s="223">
        <v>0</v>
      </c>
      <c r="L147" s="223">
        <v>0</v>
      </c>
      <c r="M147" s="224">
        <v>0</v>
      </c>
    </row>
    <row r="148" spans="1:13">
      <c r="A148" s="126" t="s">
        <v>245</v>
      </c>
      <c r="B148" s="126" t="s">
        <v>41</v>
      </c>
      <c r="C148" s="126" t="s">
        <v>308</v>
      </c>
      <c r="D148" s="229" t="s">
        <v>272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2">
        <v>40</v>
      </c>
      <c r="J148" s="223">
        <v>0</v>
      </c>
      <c r="K148" s="223">
        <v>0</v>
      </c>
      <c r="L148" s="223">
        <v>0</v>
      </c>
      <c r="M148" s="224">
        <v>0</v>
      </c>
    </row>
    <row r="149" spans="1:13">
      <c r="A149" s="126" t="s">
        <v>245</v>
      </c>
      <c r="B149" s="126" t="s">
        <v>45</v>
      </c>
      <c r="C149" s="126" t="s">
        <v>312</v>
      </c>
      <c r="D149" s="229" t="s">
        <v>272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2">
        <v>40</v>
      </c>
      <c r="J149" s="223">
        <v>0</v>
      </c>
      <c r="K149" s="223">
        <v>0</v>
      </c>
      <c r="L149" s="223">
        <v>0</v>
      </c>
      <c r="M149" s="224">
        <v>0</v>
      </c>
    </row>
    <row r="150" spans="1:13">
      <c r="A150" s="126" t="s">
        <v>245</v>
      </c>
      <c r="B150" s="126" t="s">
        <v>49</v>
      </c>
      <c r="C150" s="126" t="s">
        <v>316</v>
      </c>
      <c r="D150" s="229" t="s">
        <v>272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2">
        <v>40</v>
      </c>
      <c r="J150" s="223">
        <v>0</v>
      </c>
      <c r="K150" s="223">
        <v>0</v>
      </c>
      <c r="L150" s="223">
        <v>0</v>
      </c>
      <c r="M150" s="224">
        <v>0</v>
      </c>
    </row>
    <row r="151" spans="1:13">
      <c r="A151" s="126" t="s">
        <v>245</v>
      </c>
      <c r="B151" s="126" t="s">
        <v>53</v>
      </c>
      <c r="C151" s="126" t="s">
        <v>320</v>
      </c>
      <c r="D151" s="229" t="s">
        <v>272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2">
        <v>40</v>
      </c>
      <c r="J151" s="223">
        <v>0</v>
      </c>
      <c r="K151" s="223">
        <v>0</v>
      </c>
      <c r="L151" s="223">
        <v>0</v>
      </c>
      <c r="M151" s="224">
        <v>0</v>
      </c>
    </row>
    <row r="152" spans="1:13">
      <c r="A152" s="126" t="s">
        <v>245</v>
      </c>
      <c r="B152" s="126" t="s">
        <v>58</v>
      </c>
      <c r="C152" s="126" t="s">
        <v>325</v>
      </c>
      <c r="D152" s="229" t="s">
        <v>272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2">
        <v>40</v>
      </c>
      <c r="J152" s="223">
        <v>0</v>
      </c>
      <c r="K152" s="223">
        <v>0</v>
      </c>
      <c r="L152" s="223">
        <v>0</v>
      </c>
      <c r="M152" s="224">
        <v>0</v>
      </c>
    </row>
    <row r="153" spans="1:13">
      <c r="A153" s="126" t="s">
        <v>245</v>
      </c>
      <c r="B153" s="126" t="s">
        <v>63</v>
      </c>
      <c r="C153" s="126" t="s">
        <v>330</v>
      </c>
      <c r="D153" s="229" t="s">
        <v>272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2">
        <v>40</v>
      </c>
      <c r="J153" s="223">
        <v>0</v>
      </c>
      <c r="K153" s="223">
        <v>0</v>
      </c>
      <c r="L153" s="223">
        <v>0</v>
      </c>
      <c r="M153" s="224">
        <v>0</v>
      </c>
    </row>
    <row r="154" spans="1:13">
      <c r="A154" s="126" t="s">
        <v>245</v>
      </c>
      <c r="B154" s="126" t="s">
        <v>68</v>
      </c>
      <c r="C154" s="126" t="s">
        <v>335</v>
      </c>
      <c r="D154" s="229" t="s">
        <v>272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2">
        <v>40</v>
      </c>
      <c r="J154" s="223">
        <v>0</v>
      </c>
      <c r="K154" s="223">
        <v>0</v>
      </c>
      <c r="L154" s="223">
        <v>0</v>
      </c>
      <c r="M154" s="224">
        <v>0</v>
      </c>
    </row>
    <row r="155" spans="1:13">
      <c r="A155" s="126" t="s">
        <v>245</v>
      </c>
      <c r="B155" s="126" t="s">
        <v>54</v>
      </c>
      <c r="C155" s="126" t="s">
        <v>321</v>
      </c>
      <c r="D155" s="229" t="s">
        <v>272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2">
        <v>40</v>
      </c>
      <c r="J155" s="223">
        <v>0</v>
      </c>
      <c r="K155" s="223">
        <v>0</v>
      </c>
      <c r="L155" s="223">
        <v>0</v>
      </c>
      <c r="M155" s="224">
        <v>0</v>
      </c>
    </row>
    <row r="156" spans="1:13">
      <c r="A156" s="126" t="s">
        <v>245</v>
      </c>
      <c r="B156" s="126" t="s">
        <v>59</v>
      </c>
      <c r="C156" s="126" t="s">
        <v>326</v>
      </c>
      <c r="D156" s="229" t="s">
        <v>272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2">
        <v>40</v>
      </c>
      <c r="J156" s="223">
        <v>0</v>
      </c>
      <c r="K156" s="223">
        <v>0</v>
      </c>
      <c r="L156" s="223">
        <v>0</v>
      </c>
      <c r="M156" s="224">
        <v>0</v>
      </c>
    </row>
    <row r="157" spans="1:13">
      <c r="A157" s="126" t="s">
        <v>245</v>
      </c>
      <c r="B157" s="126" t="s">
        <v>64</v>
      </c>
      <c r="C157" s="126" t="s">
        <v>331</v>
      </c>
      <c r="D157" s="229" t="s">
        <v>272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2">
        <v>40</v>
      </c>
      <c r="J157" s="223">
        <v>0</v>
      </c>
      <c r="K157" s="223">
        <v>0</v>
      </c>
      <c r="L157" s="223">
        <v>0</v>
      </c>
      <c r="M157" s="224">
        <v>0</v>
      </c>
    </row>
    <row r="158" spans="1:13">
      <c r="A158" s="126" t="s">
        <v>245</v>
      </c>
      <c r="B158" s="126" t="s">
        <v>69</v>
      </c>
      <c r="C158" s="126" t="s">
        <v>336</v>
      </c>
      <c r="D158" s="229" t="s">
        <v>272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2">
        <v>40</v>
      </c>
      <c r="J158" s="223">
        <v>0</v>
      </c>
      <c r="K158" s="223">
        <v>0</v>
      </c>
      <c r="L158" s="223">
        <v>0</v>
      </c>
      <c r="M158" s="224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1" customWidth="1"/>
    <col min="2" max="2" width="7" style="252" customWidth="1"/>
    <col min="3" max="3" width="27.7109375" style="231" customWidth="1"/>
    <col min="4" max="10" width="8.85546875" style="231" customWidth="1"/>
    <col min="11" max="14" width="11.42578125" style="231" customWidth="1"/>
    <col min="15" max="15" width="12.28515625" style="126" customWidth="1"/>
    <col min="16" max="16" width="16.5703125" style="231" customWidth="1"/>
    <col min="17" max="16384" width="11.42578125" style="231"/>
  </cols>
  <sheetData>
    <row r="1" spans="1:16" s="230" customFormat="1">
      <c r="A1" s="129" t="s">
        <v>455</v>
      </c>
      <c r="B1" s="126"/>
      <c r="D1" s="211" t="s">
        <v>540</v>
      </c>
    </row>
    <row r="2" spans="1:16">
      <c r="A2" s="231"/>
      <c r="B2" s="230" t="s">
        <v>456</v>
      </c>
    </row>
    <row r="3" spans="1:16" ht="20.100000000000001" customHeight="1">
      <c r="A3" s="353" t="s">
        <v>248</v>
      </c>
      <c r="B3" s="232" t="s">
        <v>86</v>
      </c>
      <c r="C3" s="233"/>
      <c r="D3" s="355" t="s">
        <v>457</v>
      </c>
      <c r="E3" s="356"/>
      <c r="F3" s="356"/>
      <c r="G3" s="356"/>
      <c r="H3" s="356"/>
      <c r="I3" s="356"/>
      <c r="J3" s="357"/>
      <c r="K3" s="234"/>
      <c r="L3" s="234"/>
      <c r="M3" s="234"/>
      <c r="N3" s="234"/>
      <c r="O3" s="235"/>
      <c r="P3" s="234"/>
    </row>
    <row r="4" spans="1:16" ht="20.100000000000001" customHeight="1">
      <c r="A4" s="354"/>
      <c r="B4" s="236"/>
      <c r="C4" s="237"/>
      <c r="D4" s="238" t="s">
        <v>87</v>
      </c>
      <c r="E4" s="238" t="s">
        <v>88</v>
      </c>
      <c r="F4" s="238" t="s">
        <v>89</v>
      </c>
      <c r="G4" s="238" t="s">
        <v>90</v>
      </c>
      <c r="H4" s="238" t="s">
        <v>91</v>
      </c>
      <c r="I4" s="238" t="s">
        <v>92</v>
      </c>
      <c r="J4" s="238" t="s">
        <v>93</v>
      </c>
      <c r="K4" s="234"/>
      <c r="L4" s="234"/>
      <c r="M4" s="234"/>
      <c r="N4" s="234"/>
      <c r="O4" s="235"/>
      <c r="P4" s="234"/>
    </row>
    <row r="5" spans="1:16" ht="31.5" customHeight="1">
      <c r="A5" s="239"/>
      <c r="B5" s="240" t="s">
        <v>94</v>
      </c>
      <c r="C5" s="237"/>
      <c r="D5" s="238" t="s">
        <v>95</v>
      </c>
      <c r="E5" s="238" t="s">
        <v>96</v>
      </c>
      <c r="F5" s="238" t="s">
        <v>97</v>
      </c>
      <c r="G5" s="238" t="s">
        <v>98</v>
      </c>
      <c r="H5" s="238" t="s">
        <v>99</v>
      </c>
      <c r="I5" s="238" t="s">
        <v>100</v>
      </c>
      <c r="J5" s="238" t="s">
        <v>101</v>
      </c>
      <c r="K5" s="238" t="s">
        <v>102</v>
      </c>
      <c r="L5" s="239" t="s">
        <v>103</v>
      </c>
      <c r="M5" s="239" t="s">
        <v>104</v>
      </c>
      <c r="N5" s="241" t="s">
        <v>147</v>
      </c>
      <c r="O5" s="241" t="s">
        <v>250</v>
      </c>
      <c r="P5" s="242" t="s">
        <v>249</v>
      </c>
    </row>
    <row r="6" spans="1:16" ht="20.100000000000001" customHeight="1">
      <c r="A6" s="239"/>
      <c r="B6" s="240">
        <v>1</v>
      </c>
      <c r="C6" s="243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8">
        <v>11</v>
      </c>
      <c r="M6" s="238">
        <v>12</v>
      </c>
      <c r="N6" s="238"/>
      <c r="O6" s="244"/>
      <c r="P6" s="238"/>
    </row>
    <row r="7" spans="1:16" ht="21" customHeight="1">
      <c r="A7" s="245">
        <v>1</v>
      </c>
      <c r="B7" s="238" t="s">
        <v>105</v>
      </c>
      <c r="C7" s="246" t="s">
        <v>106</v>
      </c>
      <c r="D7" s="247">
        <v>1</v>
      </c>
      <c r="E7" s="247">
        <v>1</v>
      </c>
      <c r="F7" s="247">
        <v>1</v>
      </c>
      <c r="G7" s="247">
        <v>1</v>
      </c>
      <c r="H7" s="247">
        <v>1</v>
      </c>
      <c r="I7" s="247">
        <v>1</v>
      </c>
      <c r="J7" s="247">
        <v>1</v>
      </c>
      <c r="K7" s="248">
        <v>1</v>
      </c>
      <c r="L7" s="238" t="s">
        <v>102</v>
      </c>
      <c r="M7" s="248">
        <f t="shared" ref="M7:M21" si="0">MAX(D7:J7)</f>
        <v>1</v>
      </c>
      <c r="N7" s="249" t="s">
        <v>367</v>
      </c>
      <c r="O7" s="244"/>
      <c r="P7" s="238"/>
    </row>
    <row r="8" spans="1:16" ht="21" customHeight="1">
      <c r="A8" s="245">
        <v>2</v>
      </c>
      <c r="B8" s="238" t="s">
        <v>107</v>
      </c>
      <c r="C8" s="246" t="s">
        <v>108</v>
      </c>
      <c r="D8" s="247">
        <v>1</v>
      </c>
      <c r="E8" s="247">
        <v>1</v>
      </c>
      <c r="F8" s="247">
        <v>1</v>
      </c>
      <c r="G8" s="247">
        <v>1</v>
      </c>
      <c r="H8" s="247">
        <v>1</v>
      </c>
      <c r="I8" s="247">
        <v>1</v>
      </c>
      <c r="J8" s="247">
        <v>1</v>
      </c>
      <c r="K8" s="248">
        <v>1</v>
      </c>
      <c r="L8" s="238" t="s">
        <v>102</v>
      </c>
      <c r="M8" s="248">
        <f t="shared" si="0"/>
        <v>1</v>
      </c>
      <c r="N8" s="249" t="s">
        <v>367</v>
      </c>
      <c r="O8" s="244"/>
      <c r="P8" s="238"/>
    </row>
    <row r="9" spans="1:16" ht="21" customHeight="1">
      <c r="A9" s="245">
        <v>3</v>
      </c>
      <c r="B9" s="238" t="s">
        <v>246</v>
      </c>
      <c r="C9" s="250" t="s">
        <v>5</v>
      </c>
      <c r="D9" s="247">
        <v>1</v>
      </c>
      <c r="E9" s="247">
        <v>1</v>
      </c>
      <c r="F9" s="247">
        <v>1</v>
      </c>
      <c r="G9" s="247">
        <v>1</v>
      </c>
      <c r="H9" s="247">
        <v>1</v>
      </c>
      <c r="I9" s="247">
        <v>1</v>
      </c>
      <c r="J9" s="247">
        <v>1</v>
      </c>
      <c r="K9" s="248">
        <v>1</v>
      </c>
      <c r="L9" s="238" t="s">
        <v>102</v>
      </c>
      <c r="M9" s="248">
        <f t="shared" ref="M9" si="1">MAX(D9:J9)</f>
        <v>1</v>
      </c>
      <c r="N9" s="249" t="s">
        <v>5</v>
      </c>
      <c r="O9" s="244"/>
      <c r="P9" s="238"/>
    </row>
    <row r="10" spans="1:16">
      <c r="D10" s="253"/>
      <c r="E10" s="253"/>
      <c r="F10" s="253"/>
      <c r="G10" s="253"/>
      <c r="H10" s="253"/>
      <c r="I10" s="253"/>
      <c r="J10" s="253"/>
      <c r="K10" s="253"/>
      <c r="M10" s="253"/>
    </row>
    <row r="11" spans="1:16" ht="38.25">
      <c r="A11" s="245">
        <v>4</v>
      </c>
      <c r="B11" s="238" t="s">
        <v>109</v>
      </c>
      <c r="C11" s="254" t="s">
        <v>110</v>
      </c>
      <c r="D11" s="247">
        <v>1.0353906654726432</v>
      </c>
      <c r="E11" s="247">
        <v>1.0522626697461936</v>
      </c>
      <c r="F11" s="247">
        <v>1.044930469815579</v>
      </c>
      <c r="G11" s="247">
        <v>1.0493599072216477</v>
      </c>
      <c r="H11" s="247">
        <v>0.98845974897770117</v>
      </c>
      <c r="I11" s="247">
        <v>0.88600563590711467</v>
      </c>
      <c r="J11" s="247">
        <v>0.94359090285912128</v>
      </c>
      <c r="K11" s="248">
        <v>1</v>
      </c>
      <c r="L11" s="238" t="s">
        <v>96</v>
      </c>
      <c r="M11" s="248">
        <f t="shared" si="0"/>
        <v>1.0522626697461936</v>
      </c>
      <c r="N11" s="249" t="s">
        <v>253</v>
      </c>
      <c r="O11" s="244" t="s">
        <v>251</v>
      </c>
      <c r="P11" s="238"/>
    </row>
    <row r="12" spans="1:16">
      <c r="A12" s="245">
        <v>5</v>
      </c>
      <c r="B12" s="238" t="s">
        <v>111</v>
      </c>
      <c r="C12" s="254" t="s">
        <v>112</v>
      </c>
      <c r="D12" s="247">
        <v>1.0358469949391176</v>
      </c>
      <c r="E12" s="247">
        <v>1.02316516044779</v>
      </c>
      <c r="F12" s="247">
        <v>1.0252246163717811</v>
      </c>
      <c r="G12" s="247">
        <v>1.0295353991682878</v>
      </c>
      <c r="H12" s="247">
        <v>1.0252886184395307</v>
      </c>
      <c r="I12" s="247">
        <v>0.96749527065836149</v>
      </c>
      <c r="J12" s="247">
        <v>0.89344393997513094</v>
      </c>
      <c r="K12" s="248">
        <v>1</v>
      </c>
      <c r="L12" s="238" t="s">
        <v>95</v>
      </c>
      <c r="M12" s="248">
        <f t="shared" si="0"/>
        <v>1.0358469949391176</v>
      </c>
      <c r="N12" s="249" t="s">
        <v>253</v>
      </c>
      <c r="O12" s="244" t="s">
        <v>251</v>
      </c>
      <c r="P12" s="238"/>
    </row>
    <row r="13" spans="1:16">
      <c r="A13" s="245">
        <v>6</v>
      </c>
      <c r="B13" s="238" t="s">
        <v>113</v>
      </c>
      <c r="C13" s="254" t="s">
        <v>114</v>
      </c>
      <c r="D13" s="247">
        <v>1.069856584592316</v>
      </c>
      <c r="E13" s="247">
        <v>1.0365322101473011</v>
      </c>
      <c r="F13" s="247">
        <v>0.99325571791923428</v>
      </c>
      <c r="G13" s="247">
        <v>0.99478284885862911</v>
      </c>
      <c r="H13" s="247">
        <v>1.065870859929255</v>
      </c>
      <c r="I13" s="247">
        <v>0.93624497196962364</v>
      </c>
      <c r="J13" s="247">
        <v>0.9034568065836398</v>
      </c>
      <c r="K13" s="248">
        <v>1</v>
      </c>
      <c r="L13" s="238" t="s">
        <v>95</v>
      </c>
      <c r="M13" s="248">
        <f t="shared" si="0"/>
        <v>1.069856584592316</v>
      </c>
      <c r="N13" s="249" t="s">
        <v>253</v>
      </c>
      <c r="O13" s="244" t="s">
        <v>251</v>
      </c>
      <c r="P13" s="238"/>
    </row>
    <row r="14" spans="1:16" ht="21" customHeight="1">
      <c r="A14" s="245">
        <v>7</v>
      </c>
      <c r="B14" s="238" t="s">
        <v>115</v>
      </c>
      <c r="C14" s="254" t="s">
        <v>116</v>
      </c>
      <c r="D14" s="247">
        <v>1.1052461688999999</v>
      </c>
      <c r="E14" s="247">
        <v>1.0857012791</v>
      </c>
      <c r="F14" s="247">
        <v>1.0377707872999999</v>
      </c>
      <c r="G14" s="247">
        <v>1.0621551300000001</v>
      </c>
      <c r="H14" s="247">
        <v>1.0265803347</v>
      </c>
      <c r="I14" s="247">
        <v>0.76289468090000001</v>
      </c>
      <c r="J14" s="247">
        <v>0.897991231</v>
      </c>
      <c r="K14" s="248">
        <v>1</v>
      </c>
      <c r="L14" s="238" t="s">
        <v>95</v>
      </c>
      <c r="M14" s="248">
        <f t="shared" si="0"/>
        <v>1.1052461688999999</v>
      </c>
      <c r="N14" s="249" t="s">
        <v>253</v>
      </c>
      <c r="O14" s="244" t="s">
        <v>251</v>
      </c>
      <c r="P14" s="238"/>
    </row>
    <row r="15" spans="1:16" ht="21" customHeight="1">
      <c r="A15" s="245">
        <v>8</v>
      </c>
      <c r="B15" s="238" t="s">
        <v>117</v>
      </c>
      <c r="C15" s="254" t="s">
        <v>118</v>
      </c>
      <c r="D15" s="247">
        <v>0.97669400949999996</v>
      </c>
      <c r="E15" s="247">
        <v>1.0389446761000001</v>
      </c>
      <c r="F15" s="247">
        <v>1.0028244082</v>
      </c>
      <c r="G15" s="247">
        <v>1.0161945715</v>
      </c>
      <c r="H15" s="247">
        <v>1.0023537775</v>
      </c>
      <c r="I15" s="247">
        <v>1.0043297858</v>
      </c>
      <c r="J15" s="247">
        <v>0.95836706260000004</v>
      </c>
      <c r="K15" s="248">
        <v>1</v>
      </c>
      <c r="L15" s="238" t="s">
        <v>96</v>
      </c>
      <c r="M15" s="248">
        <f t="shared" si="0"/>
        <v>1.0389446761000001</v>
      </c>
      <c r="N15" s="249" t="s">
        <v>253</v>
      </c>
      <c r="O15" s="244" t="s">
        <v>251</v>
      </c>
      <c r="P15" s="238"/>
    </row>
    <row r="16" spans="1:16" ht="21" customHeight="1">
      <c r="A16" s="245">
        <v>9</v>
      </c>
      <c r="B16" s="238" t="s">
        <v>123</v>
      </c>
      <c r="C16" s="254" t="s">
        <v>124</v>
      </c>
      <c r="D16" s="247">
        <v>1.2457482941</v>
      </c>
      <c r="E16" s="247">
        <v>1.2614994284000001</v>
      </c>
      <c r="F16" s="247">
        <v>1.2706602107</v>
      </c>
      <c r="G16" s="247">
        <v>1.2430339493</v>
      </c>
      <c r="H16" s="247">
        <v>1.1276335364000001</v>
      </c>
      <c r="I16" s="247">
        <v>0.38766183700000001</v>
      </c>
      <c r="J16" s="247">
        <v>0.46154420480000002</v>
      </c>
      <c r="K16" s="248">
        <v>1</v>
      </c>
      <c r="L16" s="238" t="s">
        <v>97</v>
      </c>
      <c r="M16" s="248">
        <f>MAX(D16:J16)</f>
        <v>1.2706602107</v>
      </c>
      <c r="N16" s="249" t="s">
        <v>253</v>
      </c>
      <c r="O16" s="244" t="s">
        <v>251</v>
      </c>
      <c r="P16" s="238"/>
    </row>
    <row r="17" spans="1:16" ht="21" customHeight="1">
      <c r="A17" s="245">
        <v>10</v>
      </c>
      <c r="B17" s="238" t="s">
        <v>119</v>
      </c>
      <c r="C17" s="255" t="s">
        <v>120</v>
      </c>
      <c r="D17" s="247">
        <v>0.93224741529999999</v>
      </c>
      <c r="E17" s="247">
        <v>0.98942188180000001</v>
      </c>
      <c r="F17" s="247">
        <v>1.0033248159999999</v>
      </c>
      <c r="G17" s="247">
        <v>1.0108926578999999</v>
      </c>
      <c r="H17" s="247">
        <v>1.0179736627</v>
      </c>
      <c r="I17" s="247">
        <v>1.0355882019</v>
      </c>
      <c r="J17" s="247">
        <v>1.0090728500999999</v>
      </c>
      <c r="K17" s="248">
        <v>1</v>
      </c>
      <c r="L17" s="238" t="s">
        <v>100</v>
      </c>
      <c r="M17" s="248">
        <f t="shared" si="0"/>
        <v>1.0355882019</v>
      </c>
      <c r="N17" s="249" t="s">
        <v>253</v>
      </c>
      <c r="O17" s="244" t="s">
        <v>252</v>
      </c>
      <c r="P17" s="238" t="s">
        <v>117</v>
      </c>
    </row>
    <row r="18" spans="1:16" ht="21" customHeight="1">
      <c r="A18" s="245">
        <v>11</v>
      </c>
      <c r="B18" s="238" t="s">
        <v>121</v>
      </c>
      <c r="C18" s="255" t="s">
        <v>122</v>
      </c>
      <c r="D18" s="247">
        <v>1.0847669095000001</v>
      </c>
      <c r="E18" s="247">
        <v>1.1211171725</v>
      </c>
      <c r="F18" s="247">
        <v>1.0769491269</v>
      </c>
      <c r="G18" s="247">
        <v>1.1353121304</v>
      </c>
      <c r="H18" s="247">
        <v>1.1401797148999999</v>
      </c>
      <c r="I18" s="247">
        <v>0.48522456780000001</v>
      </c>
      <c r="J18" s="247">
        <v>0.95842228019999998</v>
      </c>
      <c r="K18" s="248">
        <v>1</v>
      </c>
      <c r="L18" s="238" t="s">
        <v>99</v>
      </c>
      <c r="M18" s="248">
        <f t="shared" si="0"/>
        <v>1.1401797148999999</v>
      </c>
      <c r="N18" s="249" t="s">
        <v>253</v>
      </c>
      <c r="O18" s="244" t="s">
        <v>252</v>
      </c>
      <c r="P18" s="238" t="s">
        <v>123</v>
      </c>
    </row>
    <row r="19" spans="1:16" ht="21" customHeight="1">
      <c r="A19" s="245">
        <v>12</v>
      </c>
      <c r="B19" s="238" t="s">
        <v>125</v>
      </c>
      <c r="C19" s="255" t="s">
        <v>126</v>
      </c>
      <c r="D19" s="247">
        <v>0.98966305430000001</v>
      </c>
      <c r="E19" s="247">
        <v>0.96273607660000005</v>
      </c>
      <c r="F19" s="247">
        <v>1.0507108354000001</v>
      </c>
      <c r="G19" s="247">
        <v>1.0552346931000001</v>
      </c>
      <c r="H19" s="247">
        <v>1.0297033313999999</v>
      </c>
      <c r="I19" s="247">
        <v>0.97667108069999997</v>
      </c>
      <c r="J19" s="247">
        <v>0.93598879079999997</v>
      </c>
      <c r="K19" s="248">
        <v>1</v>
      </c>
      <c r="L19" s="238" t="s">
        <v>98</v>
      </c>
      <c r="M19" s="248">
        <f t="shared" si="0"/>
        <v>1.0552346931000001</v>
      </c>
      <c r="N19" s="249" t="s">
        <v>253</v>
      </c>
      <c r="O19" s="244" t="s">
        <v>252</v>
      </c>
      <c r="P19" s="238" t="s">
        <v>109</v>
      </c>
    </row>
    <row r="20" spans="1:16" ht="21" customHeight="1">
      <c r="A20" s="245">
        <v>13</v>
      </c>
      <c r="B20" s="238" t="s">
        <v>127</v>
      </c>
      <c r="C20" s="255" t="s">
        <v>128</v>
      </c>
      <c r="D20" s="247">
        <v>1.0213513196999999</v>
      </c>
      <c r="E20" s="247">
        <v>1.0865859003</v>
      </c>
      <c r="F20" s="247">
        <v>1.0719708746000001</v>
      </c>
      <c r="G20" s="247">
        <v>1.0557448463000001</v>
      </c>
      <c r="H20" s="247">
        <v>1.0116673967000001</v>
      </c>
      <c r="I20" s="247">
        <v>0.9001424455</v>
      </c>
      <c r="J20" s="247">
        <v>0.8511495026</v>
      </c>
      <c r="K20" s="248">
        <v>1</v>
      </c>
      <c r="L20" s="238" t="s">
        <v>95</v>
      </c>
      <c r="M20" s="248">
        <f t="shared" si="0"/>
        <v>1.0865859003</v>
      </c>
      <c r="N20" s="249" t="s">
        <v>253</v>
      </c>
      <c r="O20" s="244" t="s">
        <v>252</v>
      </c>
      <c r="P20" s="238" t="s">
        <v>111</v>
      </c>
    </row>
    <row r="21" spans="1:16" ht="24.75" customHeight="1">
      <c r="A21" s="245">
        <v>14</v>
      </c>
      <c r="B21" s="238" t="s">
        <v>129</v>
      </c>
      <c r="C21" s="255" t="s">
        <v>130</v>
      </c>
      <c r="D21" s="247">
        <f>D11</f>
        <v>1.0353906654726432</v>
      </c>
      <c r="E21" s="247">
        <f t="shared" ref="E21:K22" si="2">E11</f>
        <v>1.0522626697461936</v>
      </c>
      <c r="F21" s="247">
        <f t="shared" si="2"/>
        <v>1.044930469815579</v>
      </c>
      <c r="G21" s="247">
        <f t="shared" si="2"/>
        <v>1.0493599072216477</v>
      </c>
      <c r="H21" s="247">
        <f t="shared" si="2"/>
        <v>0.98845974897770117</v>
      </c>
      <c r="I21" s="247">
        <f t="shared" si="2"/>
        <v>0.88600563590711467</v>
      </c>
      <c r="J21" s="247">
        <f t="shared" si="2"/>
        <v>0.94359090285912128</v>
      </c>
      <c r="K21" s="248">
        <f t="shared" si="2"/>
        <v>1</v>
      </c>
      <c r="L21" s="238" t="s">
        <v>96</v>
      </c>
      <c r="M21" s="248">
        <f t="shared" si="0"/>
        <v>1.0522626697461936</v>
      </c>
      <c r="N21" s="249" t="s">
        <v>253</v>
      </c>
      <c r="O21" s="244" t="s">
        <v>252</v>
      </c>
      <c r="P21" s="238" t="s">
        <v>117</v>
      </c>
    </row>
    <row r="22" spans="1:16" ht="25.5">
      <c r="A22" s="245">
        <v>15</v>
      </c>
      <c r="B22" s="238" t="s">
        <v>131</v>
      </c>
      <c r="C22" s="256" t="s">
        <v>132</v>
      </c>
      <c r="D22" s="247">
        <v>1.03</v>
      </c>
      <c r="E22" s="247">
        <v>1.03</v>
      </c>
      <c r="F22" s="247">
        <v>1.02</v>
      </c>
      <c r="G22" s="247">
        <v>1.03</v>
      </c>
      <c r="H22" s="247">
        <v>1.01</v>
      </c>
      <c r="I22" s="247">
        <v>0.93</v>
      </c>
      <c r="J22" s="247">
        <v>0.94</v>
      </c>
      <c r="K22" s="248">
        <f t="shared" si="2"/>
        <v>1</v>
      </c>
      <c r="L22" s="238" t="s">
        <v>96</v>
      </c>
      <c r="M22" s="248">
        <f>MAX(D22:J22)</f>
        <v>1.03</v>
      </c>
      <c r="N22" s="249" t="s">
        <v>253</v>
      </c>
      <c r="O22" s="244" t="s">
        <v>252</v>
      </c>
      <c r="P22" s="238"/>
    </row>
    <row r="29" spans="1:16">
      <c r="M29" s="25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2015-03-20T22:59:10Z</cp:lastPrinted>
  <dcterms:created xsi:type="dcterms:W3CDTF">2015-01-15T05:25:41Z</dcterms:created>
  <dcterms:modified xsi:type="dcterms:W3CDTF">2023-05-25T06:42:43Z</dcterms:modified>
</cp:coreProperties>
</file>